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795" windowHeight="11760" tabRatio="841" firstSheet="4" activeTab="13"/>
  </bookViews>
  <sheets>
    <sheet name=" pripremni radovi" sheetId="1" r:id="rId1"/>
    <sheet name="zemljani radovi" sheetId="2" r:id="rId2"/>
    <sheet name="AB radovi" sheetId="3" r:id="rId3"/>
    <sheet name="čelična konstrukcija" sheetId="4" r:id="rId4"/>
    <sheet name="zidarski radovi" sheetId="5" r:id="rId5"/>
    <sheet name="izolaterski radovi" sheetId="6" r:id="rId6"/>
    <sheet name="GK radovi" sheetId="7" r:id="rId7"/>
    <sheet name="fasaderski radovi" sheetId="8" r:id="rId8"/>
    <sheet name="krovopokrivački i limarskradovi" sheetId="9" r:id="rId9"/>
    <sheet name="podopolagački i keramičarradovi" sheetId="10" r:id="rId10"/>
    <sheet name="soboslikarski radovi" sheetId="11" r:id="rId11"/>
    <sheet name="bravarski radovi" sheetId="12" r:id="rId12"/>
    <sheet name="stolarski radovi i dobave" sheetId="13" r:id="rId13"/>
    <sheet name="REKAPIT" sheetId="14" r:id="rId14"/>
  </sheets>
  <definedNames/>
  <calcPr fullCalcOnLoad="1"/>
</workbook>
</file>

<file path=xl/sharedStrings.xml><?xml version="1.0" encoding="utf-8"?>
<sst xmlns="http://schemas.openxmlformats.org/spreadsheetml/2006/main" count="511" uniqueCount="266">
  <si>
    <t>m2</t>
  </si>
  <si>
    <t>ZIDARSKI RADOVI UKUPNO:</t>
  </si>
  <si>
    <t xml:space="preserve"> IZOLATERSKI RADOVI</t>
  </si>
  <si>
    <t>1.</t>
  </si>
  <si>
    <t>IZOLATERSKI RADOVI UKUPNO:</t>
  </si>
  <si>
    <t>LIČILAČKI RADOVI</t>
  </si>
  <si>
    <t>paušal</t>
  </si>
  <si>
    <t>LIČILAČKI RADOVI UKUPNO :</t>
  </si>
  <si>
    <t xml:space="preserve"> </t>
  </si>
  <si>
    <t>I</t>
  </si>
  <si>
    <t>ZEMLJANI RADOVI</t>
  </si>
  <si>
    <t>m3</t>
  </si>
  <si>
    <t>3.</t>
  </si>
  <si>
    <t>4.</t>
  </si>
  <si>
    <t>5.</t>
  </si>
  <si>
    <t>II</t>
  </si>
  <si>
    <t>kg</t>
  </si>
  <si>
    <t>III</t>
  </si>
  <si>
    <t xml:space="preserve"> ZIDARSKI RADOVI</t>
  </si>
  <si>
    <t>PRIPREMNI RADOVI</t>
  </si>
  <si>
    <t>m'</t>
  </si>
  <si>
    <t>VIII</t>
  </si>
  <si>
    <t>V</t>
  </si>
  <si>
    <t>IV</t>
  </si>
  <si>
    <t>VI</t>
  </si>
  <si>
    <t>VII</t>
  </si>
  <si>
    <t>IX</t>
  </si>
  <si>
    <t>REKAPITULACIJA</t>
  </si>
  <si>
    <t>kn</t>
  </si>
  <si>
    <t>ZIDARSKI RADOVI</t>
  </si>
  <si>
    <t>IZOLATERSKI RADOVI</t>
  </si>
  <si>
    <t>2.</t>
  </si>
  <si>
    <t>6.</t>
  </si>
  <si>
    <t>7.</t>
  </si>
  <si>
    <t>ZEMLJANI RADOVI UKUPNO:</t>
  </si>
  <si>
    <t>8.</t>
  </si>
  <si>
    <t>9.</t>
  </si>
  <si>
    <t>ARMIRANOBETONSKI RADOVI</t>
  </si>
  <si>
    <t>ARMIRANOBETONSKI RADOVI UKUPNO:</t>
  </si>
  <si>
    <t xml:space="preserve">BRAVARSKI RADOVI </t>
  </si>
  <si>
    <t>BRAVARSKI RADOVI UKUPNO:</t>
  </si>
  <si>
    <t>BRAVARSKI RADOVI</t>
  </si>
  <si>
    <t>SVEUKUPNO GRAĐEVINSKO-OBRTNIČKI RADOVI</t>
  </si>
  <si>
    <r>
      <t>m</t>
    </r>
    <r>
      <rPr>
        <vertAlign val="superscript"/>
        <sz val="10"/>
        <rFont val="Arial Narrow"/>
        <family val="2"/>
      </rPr>
      <t>2</t>
    </r>
  </si>
  <si>
    <t>kom</t>
  </si>
  <si>
    <t xml:space="preserve"> FASADERSKI RADOVI</t>
  </si>
  <si>
    <t>KERAMIČARSKI RADOVI</t>
  </si>
  <si>
    <t>FASADERSKI RADOVI UKUPNO:</t>
  </si>
  <si>
    <t>KERAMIČARSKI RADOVI UKUPNO:</t>
  </si>
  <si>
    <t>m`</t>
  </si>
  <si>
    <t>X</t>
  </si>
  <si>
    <t>XI</t>
  </si>
  <si>
    <t>STOLARSKI RADOVI</t>
  </si>
  <si>
    <t>XII</t>
  </si>
  <si>
    <t>STOLARSKI RADOVI UKUPNO :</t>
  </si>
  <si>
    <t>FASADERSKI RADOVI</t>
  </si>
  <si>
    <t>KROVOPOKRIVAČKI RADOVI</t>
  </si>
  <si>
    <t>KROVOPOKRIVAČKI RADOVI UKUPNO:</t>
  </si>
  <si>
    <t>XIII</t>
  </si>
  <si>
    <t>PODOPOLAGAČKI RADOVI</t>
  </si>
  <si>
    <t>PODOPOLAGAČKI RADOVI UKUPNO:</t>
  </si>
  <si>
    <t>BETONSKI I ARMIRANOBETONSKI RADOVI</t>
  </si>
  <si>
    <t>ALU STOLARIJA</t>
  </si>
  <si>
    <t>PROZORI</t>
  </si>
  <si>
    <t>GIPSKARTONSKI RADOVI</t>
  </si>
  <si>
    <t>GIPSKARTONSKI RADOVI UKUPNO:</t>
  </si>
  <si>
    <t>Dobava i ugradnja armature MAG+RA</t>
  </si>
  <si>
    <t>dilatacija</t>
  </si>
  <si>
    <t>III A</t>
  </si>
  <si>
    <t xml:space="preserve"> NAPOMENA - Uračunati sve detalje i spojeve.</t>
  </si>
  <si>
    <t>Betoniranje betonskih podloga</t>
  </si>
  <si>
    <t>Dobava i ugradnja oplate</t>
  </si>
  <si>
    <t>Dobava i ugradnja betona C25/30 - obračun prema m3 ugrađenog betona</t>
  </si>
  <si>
    <t>Završni kvarcni premaz na svježem betonu</t>
  </si>
  <si>
    <t>montaža</t>
  </si>
  <si>
    <t>VRATA</t>
  </si>
  <si>
    <t>ALU STOLARIJA UKUPNO :</t>
  </si>
  <si>
    <t>GIPS KARTONSKI RADOVI</t>
  </si>
  <si>
    <t>PDV 25%</t>
  </si>
  <si>
    <t>GRAĐEVINSKO OBRTNIČKI RADOVI UKUPNO BEZ PDV-a</t>
  </si>
  <si>
    <t>RADOVI UVODOVODA I ODVODNJE UKUPNO BEZ PDV-a</t>
  </si>
  <si>
    <t>STROJARSKI RADOVI UKUPNO BEZ PDV-a</t>
  </si>
  <si>
    <t>ELEKTROINSTALATERSKI RADOVI UKUPNO BEZ PDV-a</t>
  </si>
  <si>
    <t>SVEUKUPNO RADOVI UKUPNO BEZ PDV-a</t>
  </si>
  <si>
    <t>SVEUKUPNO RADOVI SA PDV-om</t>
  </si>
  <si>
    <t>XIV</t>
  </si>
  <si>
    <t>premaz Teraplastom</t>
  </si>
  <si>
    <t>XPS tvrdi   30 kg/m3, d=10 cm</t>
  </si>
  <si>
    <t>laminat</t>
  </si>
  <si>
    <t>kutne lajsne</t>
  </si>
  <si>
    <t xml:space="preserve">Montaža krovnih termoizolacionih panela  na granici dva požarna sektora debljine lima d=0,7 mm zajedno sa spojnim I brtvnim srestvima. 
Nabavka materijala, izrada, doprema I montaža svih potrebnih krovnih opšava izrađenih od čeličnog pocinčanog bojenog lima d=0,5mm , te potrebnih čeličnih nosače za pojedine krovne opšave.
Način obračuna po m2 kose krovne površine.
</t>
  </si>
  <si>
    <t xml:space="preserve">m' </t>
  </si>
  <si>
    <t>Izrada, dobava i postava opšava krovišta. Opšave izvesti u boji fasdanih panela. Izvesti u svemu prema uputama i detaljima proizvođača panela.  Sav potrebni pričvrsni materijal i izolacijski materijal za osiguranje vodonepropusnosti je u stavci.</t>
  </si>
  <si>
    <t>opšav zabata</t>
  </si>
  <si>
    <t>a.</t>
  </si>
  <si>
    <t>b.</t>
  </si>
  <si>
    <t>c.</t>
  </si>
  <si>
    <t>h</t>
  </si>
  <si>
    <t>NKV</t>
  </si>
  <si>
    <t>Zidarska pripomoć za potrebe urezivanja, štemanja i krpanja glazura i betonskih konstrukcija. Obračun prema stvarno izvedenim radovima i satima odobrenim od strane nadzornog inženjera.</t>
  </si>
  <si>
    <t>DOBAVE</t>
  </si>
  <si>
    <t>XV</t>
  </si>
  <si>
    <t>Izrada Plana kontrole osiguranja kvalitete betonske konstrukcije, provedba kontrolnih postupaka, te kontrola kvalitete betonske konstrukcije uzimanjem uzoraka prema Tehničkom propisu za betonske konstrukcije. Nakon ispitivanja uzoraka izrada izvješća i dostava investitoru.</t>
  </si>
  <si>
    <t>Zid Z1 d=20 cm</t>
  </si>
  <si>
    <t>Iskop unutar građevine</t>
  </si>
  <si>
    <t>Iskop oko građevine</t>
  </si>
  <si>
    <t>nasip oko temelja širine 1m, dubine 1m</t>
  </si>
  <si>
    <t>Zid d=12,5 cm vodootporne ploče</t>
  </si>
  <si>
    <t>stup S1</t>
  </si>
  <si>
    <t>stup S2</t>
  </si>
  <si>
    <t>stup S3</t>
  </si>
  <si>
    <t>grede po obodima zidanih zidova (vijenac i na visini 2.50 m)</t>
  </si>
  <si>
    <t>Zidanje  zidova šupljom blok opekom u produžnom cementnom mortu. Zidovi debljine 30 cm , isti se izvode na šmorc kod sudara sa stupom odnosno vertikalnim serklažem.</t>
  </si>
  <si>
    <t>Zidanje zidova d=30 cm</t>
  </si>
  <si>
    <t>Kompletan  rad,  materijal  i radna skela.</t>
  </si>
  <si>
    <t>Obrada zidova, stropova i zidnih obloga od gipskartonskih ploča disperzivnim bojama za unutarnja bojanja. (HRN U.F2.012) Obračun po m2 obojene površine, obrada spojeva i gletanje uračunato u stavke izrade GK zidova</t>
  </si>
  <si>
    <t>Nabava, dobava i polaganje keramičkih protukliznih R11 pločica  prema izboru Investitora i prihvaćenom planu polaganja na podove ljepilom s fugama 2mm, s izvedbom pada na podu, fugiranje masom za fugiranje s primopredajom ostatka materijala investitoru. Uključuje  rad, ljepilo, masa za fugiranje i sav potrošni materijal. Uključeno figuranje akrilom na spojevima pločica i zidova. Uključene lajsne na prijelazima vrste podova uz čišćenje prostora nakon izvedbe.</t>
  </si>
  <si>
    <t>Nabava, dobava i polaganje keramičkih pločica prema izboru Investitora i prihvaćenom planu polaganja na  zidove ljepilom s fugama 2mm, ugradnjom aluminijskih kutnih profila, te fugiranje masom za fugiranje s primopredajom ostatka materijala investitoru. Uključuje postavu tipskih zidnih aluminijskih kutnih završnih profila na istaknutim bridovima opločenih zidova., uključuje   rad, ljepilo, masa za fugiranje i sav potrošni materijal. Uključeno figuranje akrilom na spojevima pločica i zidova uz čišćenje prostora nakon izvedbe..</t>
  </si>
  <si>
    <t>b) keramičke pločice zid</t>
  </si>
  <si>
    <t xml:space="preserve">b) keramičke pločice pod </t>
  </si>
  <si>
    <t>Dobava i ugradnja dekorativne, elastične bešavne podne</t>
  </si>
  <si>
    <t>obloge na bazi poliuretanskih smola prosjećne</t>
  </si>
  <si>
    <t>npr. Sikafloor 156 kao temeljni premaz, Sikafloor 330</t>
  </si>
  <si>
    <t xml:space="preserve"> a ista mora zadovoljiti slijedeće zahtjeve:</t>
  </si>
  <si>
    <t xml:space="preserve"> srednja mehanička otpornost (npr.otporno na kotače</t>
  </si>
  <si>
    <t>uredskih stolica idr.)</t>
  </si>
  <si>
    <t xml:space="preserve"> protukliznost</t>
  </si>
  <si>
    <t xml:space="preserve"> vodonepropustnost</t>
  </si>
  <si>
    <t xml:space="preserve"> lako održavanje</t>
  </si>
  <si>
    <t xml:space="preserve"> amortizira udarnu buku</t>
  </si>
  <si>
    <t xml:space="preserve"> UV stabilnost</t>
  </si>
  <si>
    <t>Nijansa boje poda u dogovoru s investitorom, a</t>
  </si>
  <si>
    <t>kod odabira tehnologije treba uzeti u obzir brzinu</t>
  </si>
  <si>
    <t>ugradnje.</t>
  </si>
  <si>
    <t>Proizvod mora odgovarati smjernicama prema normi</t>
  </si>
  <si>
    <t>DIN EN 13813 SR-B1, %-AR-1-IR-4</t>
  </si>
  <si>
    <t>Niska emisija štetnih tvari prema AgBB smjernicama</t>
  </si>
  <si>
    <t>Poboljšanje apsorbcije udarne buke: 3 dB.</t>
  </si>
  <si>
    <t>Premošćivanje pukotina: 1mm</t>
  </si>
  <si>
    <t>Klasa gorivosti Bfl- s1</t>
  </si>
  <si>
    <r>
      <t>m</t>
    </r>
    <r>
      <rPr>
        <vertAlign val="superscript"/>
        <sz val="10"/>
        <rFont val="Arial Narrow"/>
        <family val="2"/>
      </rPr>
      <t>2</t>
    </r>
  </si>
  <si>
    <t>Izrada zaobljenog spoja zida i poda tkz. holker sokla radijusa R=3-5 cm od epoksidnog morta.</t>
  </si>
  <si>
    <t>vrata 100/225</t>
  </si>
  <si>
    <t>vrata 90/225</t>
  </si>
  <si>
    <t>vrata 80/225</t>
  </si>
  <si>
    <t>vrata 65/205</t>
  </si>
  <si>
    <t>235 cm x 140 cm</t>
  </si>
  <si>
    <t>174 cm x 140 cm</t>
  </si>
  <si>
    <t>52 cm x 80 cm</t>
  </si>
  <si>
    <t>235 cm x 100 cm</t>
  </si>
  <si>
    <t>463 cm x 100 cm</t>
  </si>
  <si>
    <t>479 cm x 100 cm</t>
  </si>
  <si>
    <t>371 cm x 100 cm</t>
  </si>
  <si>
    <t>346 cm x 100 cm</t>
  </si>
  <si>
    <t xml:space="preserve">Dobava, postava, montaža i demontaža lake fasadne skele. Skelu iz čeličnih cijevnih profila montirati stabilno, točno prema propisu. Nakon montaže skelu zaštititi jutom. Pod, radni hodnik skele izvesti od mosnica, propisana ograda s vanjske strane skele vis. 1,2 m. Neposredno iznad poda dašćana ograda visine 20 cm kao zaštita od padanja materijala.Cijelu skelu izvesti prema pravilima zaštite na radu.
</t>
  </si>
  <si>
    <t>Dobava i montaža skele</t>
  </si>
  <si>
    <t>Dobava, izrada i postava fasadne skele radi zidanja unutarnjeg nosivog zida od cijevnih profila i  drv. mosnica, zajedno sa svim potrebnim ukrućenjima vezanim  za objekt, potrebnom ogradom, prilazima i radnim podovima. U  jediničnu cijenu ulazi  montaža  i demontaža sa sortiranjem  i transportom. Obračun  po m2 izvedene skele tj. njene vertikalne projekcije.</t>
  </si>
  <si>
    <t>XPS tvrdi po vanjskom obodu temelja   30 kg/m3, d=5 cm</t>
  </si>
  <si>
    <t>b) sokl</t>
  </si>
  <si>
    <t>Izrada, transport i montaža nosive čelične konstrukcije prema izvedbenom projektu, tehničkom opisu i specifikaciji materijala (materijal u klasi S355J0 i S235JR(H) prema HRN EN 10025).
U cijenu ove stavke uključeno: dobava i doprema čelika (vrućevaljanih I-, L- profila, toplodogotovljenih kvadratnih cijevi, limova,  vijaka klase čvrstoće 5.6, 8.8 i 10.9,  i dr.), izrada radioničke dokumentacije te izrada i montaža čelične konstrukcije.
U cijenu je uračunat rad i sav potreban materijal s utovarom, istovarom, prijevozom i prijenosom materijala i konstrukcije, kao i potrebna mehanizacija, te troškovi  ispitivanja materijala. 
Obračunava se po kg čelika, stvarno ugrađenog u konstrukciju, provjerene kvalitete, dimenzija te položaja točno prema projektu.</t>
  </si>
  <si>
    <t>IPE 400 (S355J0)...11kom×27,2m=300m</t>
  </si>
  <si>
    <t>KC90/90/4 (S235JRH - HRN EN 10210)...16kom.×30,6m=489,6m</t>
  </si>
  <si>
    <t>KC60/60/4 (S235JRH - HRN EN 10210)...144kom.×3,9m=561,6m</t>
  </si>
  <si>
    <t>Limovi, vijci, zavari, ankeri, trnovi,...</t>
  </si>
  <si>
    <t>SVEUKUPNO:</t>
  </si>
  <si>
    <t>Protupožarni premaz kao npr. Chromos Pirostop F30, prema uputama proizvođača premaza.
Kompletnu se čeličnu konstrukciju očisti do nivoa Sa 2½ (pjeskarenje, kemijska sredstva, četke). Na očišćenu konstrukciju nanosi se prvi, temeljni premaz u sloju minimalne debljine 20-25µ, drugi, zaštitini premaz debljine minimalno 300-1200µ, te završni lak premaz debljine 20-25µ. Plohe čelične konstrukcije koje kontaktiraju s betonom, ne premazuju se.
U cijenu je uračunat rad i sav potreban materijal s utovarom, istovarom, prijevozom i prijenosom materijala i konstrukcije, kao i potrebna mehanizacija.
Obračunava se po kg čelika, stvarno ugrađenog u konstrukciju, provjerene kvalitete, dimenzija te položaja točno prema projektu.</t>
  </si>
  <si>
    <t>IZRADA ČELIČNE KONSTRUKCIJE UKUPNO:</t>
  </si>
  <si>
    <t>IZRADA ČELIČNE KONSTRUKCIJE</t>
  </si>
  <si>
    <t>Dobava i montaža protupožarnog aparata  prema Elaboratu zaštite od požara.</t>
  </si>
  <si>
    <t xml:space="preserve">Dobava i ugradnja protupožarne konzole širine do 140 cm REI60  sa potkonstrucijom direktni ovjes, obloga od Knauf fireboard ploča debljine 2 X 20 mm, obrada spojeva Knauf (ili jednakovrijedan) fireboard spachtel materijalom, aluminijski kutni zaštitni profil, sistem Knauf (ili jednakovrijedan) K217 EI90 . Obrada spojeva razreda kvalitete K2, bandažna traka od staklenih vlakana. Obračun po m2 spremno za ličenje. </t>
  </si>
  <si>
    <t>Dobava te postavljanje gips kartonskog akustičnog zida zida  tipa kao Knauf (ili jednakovrijedan)f W115. Zid se sastoji od GK dva sloja Silenboard ploča 1,25 cm, dva sloja GK Diamant ploča 1,25 cm na dvostrukoj potkonstrukciji od CW profila 2X75 mm . Svi učvrsni elementi kao što su vijci i čavli pocinčani su ili fosforizirani. Lim za profile debljine je od min. 0,6 mm. Sve priključne površine na zidovima, na stropu ili podu izvode se s brtvenom trakom. Postava izolacijskog sloja mineralne vune debljine 2 x 6 cm po čitavoj površini i osiguranje od micanja. Postava PE folije. Svi kutovi moraju biti obrađeni Knaufovim profilom za zaštitu kuteva.  Postupak montaže prema smjernicama i uputama proizvođača uz čišćenje prostora nakon izvedbe. Zid se izvodi kao zidovi sobe za 3D printer i glazbenog studija</t>
  </si>
  <si>
    <t xml:space="preserve">Izrada, dobava i postava krovnih izolacijskih panela tip kao KINGSPAN KS1000 RW IPN (Isophenic) (ili jednakovrijedan)- krovni panel, d=16cm . Paneli se pričvršćuju na primarnu i sekundarnu konstrukciju. Stavka uključuje izradu radioničkih nacrta. Izvesti u svemu prema uputama i detaljima proizvođača panela. Sav potrebni pričvrsni materijal je u stavci. U cijenu uključiti sve potrebne brtve i elemente za izradu vodonepropusnosti sljemena, uvala odvodnje i ostalih spojeva krovnih panela, a sve prema uputama i standardima proizvođača.
</t>
  </si>
  <si>
    <t>RW - Krovni panel, Isophenic FIREsafe (IPN), 120 mm (ili jednakovrijedan) na granici dva različita požarna sektora.</t>
  </si>
  <si>
    <t>Dobava materijala, priprema stropa, impregniranje i špricanje crnom bojom do potpune gotovosti. Stavka se odnosi na strop i sve pod stropne instalacije u co-working prostoru</t>
  </si>
  <si>
    <t>Nabava, dobava i ugradba laminata s uzorkom hrasta s dobavom, pripasivanjem, postavom čišćenjem. Prije postave podlogu očistiti, provjeriti vlažnost te premazati protuprašnim premazom. Laminat se postavlja u uredskim prostorijama, garderobama i glazbenom studiju.</t>
  </si>
  <si>
    <t xml:space="preserve"> Geotekstil (Ms=300 g/m²)
</t>
  </si>
  <si>
    <t>aparat za gašenje požara S9</t>
  </si>
  <si>
    <t>Uređenje gradilišta Glavna pozicija</t>
  </si>
  <si>
    <r>
      <t xml:space="preserve">Urediti, održavati za dogovoren rok trajanja radova kao i uređivati gradilište i ponovno uspostavljanje terena u prijašnje stanje uključujući uklanjanje  nečistoće, sa sljedećim radovima, koji moraju biti uračunati u paušalnu cijenu:
- mjesto za skladištenje i rad
- uređaj za signalizaciju prometa uključujući rad na osiguranju prometa
- rasvjeta gradilišta
- građevinska struja, građevinska voda, građevinska otpadna voda uklj. razvod i priključni vod
- komunikacijski uređaj
- dnevni boravak i stanovanje uklj. sanitarni uređaj (prostor), 
- skladišni prostor, radionica, spremište, natkriveni prostor
- ograda gradnje, zaštitni zid, zaštitni krov
- strojevi, uređaji
Za cijelo vrijeme gradnje prema vremenskom planu projekta.
</t>
    </r>
    <r>
      <rPr>
        <b/>
        <sz val="10"/>
        <rFont val="Arial Narrow"/>
        <family val="2"/>
      </rPr>
      <t>Cijena uključuje ishođenje dozvole za zauzimanje javne površine uz objekat u površini prema rješenju nadležnog tijela vlasti.                                     Cijena uključuje i izradu odvodne rešetke i stanice za pranje kotača i vozila prilikom napuštanja gradilišta tijekom iskopa i cijelog trajanja građenja.</t>
    </r>
    <r>
      <rPr>
        <sz val="10"/>
        <rFont val="Arial Narrow"/>
        <family val="2"/>
      </rPr>
      <t xml:space="preserve">
Gradilište mora biti uređeno sukladno odredbama Zakona o zaštiti na radu sukladno elaboratu uređenja gradilišta.</t>
    </r>
  </si>
  <si>
    <t>Glavna pozicija</t>
  </si>
  <si>
    <t>kompl</t>
  </si>
  <si>
    <t>Natpisna ploča sa podacima o građevini</t>
  </si>
  <si>
    <t>Montirati ploču s podacima o građevini, investitoru, odobrenju za građenje, projektantu, nadzoru i izvoditeljima radova. Uklanjanje ploče po dovršetku radova uključeno u cijenu.</t>
  </si>
  <si>
    <t>Privremeni priključak gradilišta na vodu</t>
  </si>
  <si>
    <t>Urediti, održavati a nakon završetka gradnje ukloniti privremeni priključak gradilišta na vodu. Način izvedbe i profil priključka sukladno uvjetima nadležne komunalne službe koju je dužan ishoditi Izvođač. Priključkom će se koristiti svi Izvođači sukladno ugovornim odnosima o podmirenju troškova energenata. S obzirom da postoji već priključak na vodu u cijenu uključiti sve aktivnosti oko blindiranja starog priključka nakon izrade novoga.</t>
  </si>
  <si>
    <t xml:space="preserve">Privremeni priključak gradilišta na odvodnju </t>
  </si>
  <si>
    <t>Urediti, održavati a nakon završetka gradnje ukloniti privremeni priključak privremenog sanitarnog čvora gradilišta, uprave radilišta i drugih privremenih objekata na odvodnju. Način izvedbe i profil priključka sukladno uvjetima nadležne komunalne radne organizacije koje je dužan ishoditi Izvođač.</t>
  </si>
  <si>
    <t xml:space="preserve">Privremeni priključak gradilišta na električnu mrežu </t>
  </si>
  <si>
    <t>Urediti, održavati a nakon završetka gradnje ukloniti privremeni priključak gradilišta na električnu mrežu. Način izvedbe, profil kabela, razvodni ormar sa brojilom i sve ostalo sukladno uvjetima nadležne komunalne radne organizacije koje je dužan ishoditi Izvođač. Priključkom će se koristiti svi Izvođači sukladno ugovornim odnosima o podmirenju troškova energenata.</t>
  </si>
  <si>
    <t>Iskolčenje građevine</t>
  </si>
  <si>
    <t>Izrada nanosne skele za budući objekat, razmjerenje i kontrola mjera na terenu,određivanje točnih visina i kota kao i drugi radovi koje je potrebno izvršiti prije početka radova. Stavka uključuje stalnu geodetsku kontrolu visina i dimenzija objekta od strane izvođača i njegove geodetske službe.</t>
  </si>
  <si>
    <t>Zaštitna ograda gradilišta</t>
  </si>
  <si>
    <t>Izvedba zaštitne ograde gradilišta za vrijeme trajanja iskopa i poslije do završetka gradnje faze objekta u kojoj nije potrebna. Tu fazu će odobriti nadzorni inžinjer u suglasju sa vodstvom gradnje. Stupovi ograde moraju biti fiksirani za podlogu , a mogu biti betonski ili čelični. Ograda treba biti čvrsta i napravljena od  čeličnih okvira sa mrežastom ispunom ili sl., visine najmanje 2,00 m. Zaštitna ograda prati granicu parcele. Nadzorni inžinjer će provjeriti i odobriti  stanje ograde te nakon toga odobriti daljnje radove na iskopu. Ograda mora biti uređena sukladno odredbama Zakona o zaštiti na radu sukladno elaboratu uređenja gradilišta.</t>
  </si>
  <si>
    <t xml:space="preserve">PRIPREMNI RADOVI </t>
  </si>
  <si>
    <t>UKUPNO:</t>
  </si>
  <si>
    <t xml:space="preserve">Nasipavanje između postojećih temelja drobljenim kamenim materijalom granulacije 0-64 uz nabijanje radi potrebne zbijenosti u debljini sloja 30 cm. </t>
  </si>
  <si>
    <t>Nasipavanje drobljenim kamenim materijalom i materijalom iz iskopa  oko postojećih temelja nakon izrade izolacije postojećih temelja.</t>
  </si>
  <si>
    <t>Rušenje dijela postojeće građevine. U cijenu uključiti odvoz otpadnog materijala, te zbrinjavanje čelične konstrukcije, limene obloge te opeke i AB konstrukcije u dogovoru sa investitorom i nadzornom službom.</t>
  </si>
  <si>
    <t>Čišćenje terena i gradilišta tijekom cijelog vremena gradnje objekta sa uključenim odvodzom i deponiranjem smeće i otpadnog materijala.</t>
  </si>
  <si>
    <t>koml</t>
  </si>
  <si>
    <t>Čišćenje terena i objekta</t>
  </si>
  <si>
    <t>10.</t>
  </si>
  <si>
    <t xml:space="preserve">Fino čišćenje objekta nakon završetka gradnje do razine da se može preuzeti od strane investitora i koristiti. </t>
  </si>
  <si>
    <t>Fino čišćenje objekta</t>
  </si>
  <si>
    <t xml:space="preserve">Iskop zemlje, ostataka betona i ostalog materijala od stare podne podloge unutar postojećih temelja i nadtemeljnih zidova do ukupne debljine 40 cm i njegovo prebacivanje u stalno ili privremeno odlagalšte.  Predviđa se strojni iskop, a ručno tamo gdje to strojevi ne bi mogli obaviti na zadovoljavajući način ili prema uputi nadzornog inženjera. </t>
  </si>
  <si>
    <t>Iskop zemlje bilo koje kategorije za po vanjskom obodu oko temelja građevine radi izrade vanjske hidroizolacije temelja građevine. Iskop se izvodi širine1 m i dubine 1 m uz odlaganje materijala na privremenu deponiju za naknadno korištenje.</t>
  </si>
  <si>
    <t>Dobava i polaganje geotekstila ispod nasipa drobljenim kamenim materijalom radi povećanja nosivosti te razdvajanja materijala.</t>
  </si>
  <si>
    <t>Iskop za temeljne grede unutar objekta. Grede dimenzija 50 cm/ 110 cm.</t>
  </si>
  <si>
    <t>Izrada drenaže uz temelje objekta. Stavka uključuje izradu betonske posteljice kao podloge za postavljenje cijevi, perforirane drenažne cijevi fi 160 omotane geotekstilom te zatrpvanje drenažnim kamenim materijalom oko cijevi.</t>
  </si>
  <si>
    <t>Nabava, dobava svog potrebnog materijala i strojno žbukanje zidova od betona i blok opeke gips-vapnenom žbukom, (kao Samoborka GV-10), debljine 1,0-1,5 cm uz predhodnu postavu kutnih profila. Sve prema uputama proizvođača. Obračun po m2 izvedene žbuke. Kompletan   rad,  materijal  i   radna skela,  te  zaštita vanjske  stolarije PVC folijom.</t>
  </si>
  <si>
    <t>Izrada cementnog estriha na sloj toplinske izolacije. Estrih potrebno dilatirati na spoju sa svim vertikalnim elementima trakom EPS-a. Na EPS-T je s preklopima od 10 cm položena PE folija 0,2 mm. Cementni estrih se izvodi s brzovežućim cementom "UZIN" NC190 (vrijeme sušenja 1 dan)  u sloju debljine 5 cm s omjerom cementa i pijeska prema uputama proizvođača cementa uz obavezno armiranje rabic mrežom i zaglađivanjem. Dopuštene su granične vrijednosti neravnina gotove podloge prema DIN 18202. Uz čišćenje prostora nakon izvedbe.</t>
  </si>
  <si>
    <t>Izrada vertikalne hidroizolacije temelja građevine s vanjske strane po obodu bitumenskom ljepenkom kao IZOTEKT P-5. Prije nanošenja izolacije pologu premazati resitolom. Hidroizolaciju postaviti prema specifikacijama proizvođača.</t>
  </si>
  <si>
    <t xml:space="preserve">Dobava i postava horizontalne i vertikalne hidroizolacije poda wc-a i čajne kuhinje polimercementnim hidroizolacijskim premazom tipa kao Sikalastic 200w ili jednakovrijednim. Izolacija podova sa podizanjem izolacije 30 cm na zid. </t>
  </si>
  <si>
    <t>Dobava i postava horizontalne toplinske izolacije XPS.</t>
  </si>
  <si>
    <t>Dobava i postava PVC folije ispod AB podnih ploča.</t>
  </si>
  <si>
    <t>Dobava i postava čepaste folije po obodu temelja građevine nakon izrade hidroizolacije kao zaštita.</t>
  </si>
  <si>
    <t>Dobava te postavljanje zida od gipskartonskih ploča ( vodootporni-sanitarni čvorovi) . Sa svom potrebnom podkonstrukcijom.  Tipa kao Knauf HA13, debljine 12,5 cm ili jednakovrijedan. Potkonstrukcija iz pocinčanih celičnih C- i U- profila. Debljina lima 0,6 mm, širina profila 100 mm. sa štancanim otvorima za vodovodne ili električne instalacije čvrsto postavljena. Svi učvrsni elementi kao što su vijci i čavli pocinčani su ili fosforizirani. Lim za profile debljine je od min. 0,6 mm. Sve priključne površine na zidovima, na stropu ili podu izvode se s brtvenom trakom. Postava izolacijskog sloja mineralne vune debljine 7,5cm po čitavoj površini i osiguranje od micanja. Postava PE folije. Svi kutovi moraju biti obrađeni Knaufovim profilom za zaštitu kuteva.  Postupak montaže prema smjernicama i uputama proizvođača uz čišćenje prostora nakon izvedbe. U cijenu dodati nosivi sistem za sanitarnu opremu W21 za saniterne elemente prema nacrtima sanitarija.</t>
  </si>
  <si>
    <t>Obloga između protupožarnih konzola i stropnih panela. Obloga jse izrađuje od lima debljine 0,70 mm izrađena od materijala kao od panelnog lima i čine vatrootpornost sklopa F90.</t>
  </si>
  <si>
    <t>Dobava i izrada akustične obloge tipa kao Knauf (ili jednakovrijedne) ispod samonosivog stropa D131 na lokaciji iznad prostorija glazbenog studija i prostorije za 3D printer u skladu sa akustičnim zahtjevima</t>
  </si>
  <si>
    <t>Dobava i ugradnja UA nosivih profila za izradu i ojačanje otvora u GK zidovima za vrata.</t>
  </si>
  <si>
    <t>EPS 10 cm</t>
  </si>
  <si>
    <t>XPS 8 cm</t>
  </si>
  <si>
    <t>obrada špaleta otvora polistirenom d=3 cm</t>
  </si>
  <si>
    <t>fasadna završna silikonska žbuka</t>
  </si>
  <si>
    <t>Dobava materijala i izvođenje topl. izol. fasadnog sustava sa termoizolacijskim pločama od SAMOGASIVOG EKSPANDIRANOG POLISTIRENA i sa  tankoslojnom silikonskom završnom, fasadnom žbukom granulacije do  3 mm, koja se nanosi na toplinsku izolaciju. Na zidove od opeke i betona se izvodi EPS-F debljine d= 10 cm, podgledi i unutarnje strane monierki-ograda,monierke krova i sl., izvesti EPS-om d=3 cm, a na donjim dijelovima pročelja visine cca 50 cm se izvodi ekstrud. polistiren XPS d=8 cm ljepljenjem spec.ljepilom na zidove. Termoizolacijske ploče se dodatno sidre sa 5-9 komada sidra po m2. Sidra moraju biti otporna na koroziju.Bušenje rupa i sidrenje izvoditi nakon ljepljenja ploča.(sidrenje u betonske zidove izvoditi pričvrsnicama, koje se upucavaju prije ljepljenja ploča) Na učvršćene izol.ploče se nanosi prvi zaštitni sloj spec. mortom-ljepilom debljine 2-3 mm, po čitavoj površini.U takav svježi sloj morta se utiskuje staklena mrežica. Drugi zaštitni sloj spec. morta-ljepila se nanosi nakon 24 sata, također u debljini 2-3 mm uz završno zaglađivanje. Stavka uključuje i obradu svih uglova, špaleta i sokla limenim i plast. kutnim profilima kao  zaštite od mehaničkog  oštećenja. Izvoditi u svemu prema uputstvu proizvođača.  Završna obrada fasade u  boji po izboru projektanta. Obračun po m2 izvedenog pročelja do pune gotovosti, uključivo silikatna žbuka, izolacijske ploče, mortovi-ljepila, staklena mrežica,kutnici i sidra te sav ostali potrebni pribor. Sve faasaderske radove izvesti prema uputama HUPFAS-a, sa educiranim radnicima koji posjeduju dokaz o kvalifikacijama tipa kao Croskills.</t>
  </si>
  <si>
    <t>trostruki premaz disperzivne boje u tonu i boji po izboru projektanta.</t>
  </si>
  <si>
    <t>Obrada svih unutarnjih ožbukanih površina zidova i stropova  disperzivnim bojama za unutarnja bojanja. (HRN U.F2.012) Obračun po m2 obojene površine, a cijena po m2 površine predviđa slijedeće radove: čišćenje podloge od prašine i nečistoća, dvostruki gletanje Polifix masom i brušenje površina, trostruki premaz disperzivne boje u tonu i boji po izboru projektanta.</t>
  </si>
  <si>
    <t xml:space="preserve">Izrada, dobava i ugradnja vrata, prozora i staklenih stijena u okviru od aluminijskih profila s prekinutim toplinskim mostom, sa staklenom ispunom od troslojnog prozirnog izo stakla punjenog plinom. Aluminijski profil tipa kao ALUMIL - M 11500 Aluther ili jednakovrijedno sa opšavnim profilima ALUMIL - M 9400  Softline Plus, Ispuna: -ISO 24 mm 4-16-4 STOPSOL
+ LOW - E + ARGONm Ust=0,8 W/m2K Uok=2,1 W/m2K
</t>
  </si>
  <si>
    <t xml:space="preserve">Izrada, dobava i ugradnja drvenih unutarnjih vrata u debljini zida. Vrata se ugrađuju u gipskartonski zid i zid od opeke. Izvesti sve prema projektu uključujući protupožarne zahtjeve i zahtjeve protuprovale. U stavku uključiti i dobavu i ugradnju kopletnog okova, kvaka, rozeta i štopera. </t>
  </si>
  <si>
    <t xml:space="preserve"> prosjećne debljine 2 mm ( tipa kao Sika Comfortfloor</t>
  </si>
  <si>
    <t>kao nosivi sloj i Sikafloor 305 W kao završni lak u boji ili jednakovrijdena ),</t>
  </si>
  <si>
    <t>Dobava i ugradnja prozorskih klupica od pocinčanog lima zaštićenog plastificiranim lakom u boji stolarije. U cijenu uključeni i tipski krajevi odnosno spojevi sa fasadom.</t>
  </si>
  <si>
    <t>Izrada, dobava i postava horizontala i vertikala odvodnje. Odvodnju izvesti u boji fasdanih panela. Izvesti u svemu prema uputama i detaljima proizvođača panela.  Sav potrebni pričvrsni materijal i izolacijski materijal za osiguranje vodonepropusnosti je u stavci.</t>
  </si>
  <si>
    <t>horizontalni oluk</t>
  </si>
  <si>
    <t>vertikala, vrat, koljeno</t>
  </si>
  <si>
    <t>RW - Krovni panel, Isophenic FIRE safe (IPN), 120 mm (ili jednakovrijedan)</t>
  </si>
  <si>
    <t>Izrada, dobava i postava rukavaca za brtvljenje prodora kroz  izolacijske krovne panele. Ruklavce izvesti vodonepropusno i u boji fasdanih panela. Izvesti u svemu prema uputama i detaljima proizvođača panela.  Sav potrebni pričvrsni materijal je u stavci..</t>
  </si>
  <si>
    <t>rukavac fi 110</t>
  </si>
  <si>
    <t>izrada sljemena</t>
  </si>
  <si>
    <t>d.</t>
  </si>
  <si>
    <t>izrada uvale</t>
  </si>
  <si>
    <t>SOBOSLIKARSKI RADOVI</t>
  </si>
  <si>
    <t>Izrada horizontalne bitumenske hidroizolacije podne ploče građevine bitumenskom ljepenkom. Bitumenska ljepenka nanosi se podložni beton ispod podne ploče objekta. Prije nanošenja izolacije pologu premazati resitolom. Hidroizolaciju postaviti prema specifikacijama proizvođača.</t>
  </si>
  <si>
    <t>Dobava i ugradnja betona C25/30  d-20 cm</t>
  </si>
  <si>
    <t>Betoniranje  AB podne ploče na slojeve hidroizolacije i toplinske izolacije u prizemlju debljine 20 cm. Beton armiran polipropilenskim vlaknima l=5,4 mm. Betonsku ploču zagladiti do crnog sjaja na pozicijama izrade kvarcnog posipa. Nakon zvaršetka izrezati betonsku ploču na polja 5x5 m i zakitati reške.</t>
  </si>
  <si>
    <t>Dobava betona i izrada A.B. greda b/h=40cm/30 cm prema specifikaciji</t>
  </si>
  <si>
    <t>Dobava betona i izrada A.B. Stupova b/h=20cm/40 cm prema specifikaciji</t>
  </si>
  <si>
    <t>Dobava betona i izrada A.B. Stupova b/h=70cm/40 cm prema specifikaciji</t>
  </si>
  <si>
    <t>Dobava betona i izrada A.B. Stupova b/h=40cm/40 cm prema specifikaciji</t>
  </si>
  <si>
    <t>Dobava betona i betoniranje podložnog betona debljine 5 cm kao podloga za temeljne grede</t>
  </si>
  <si>
    <t xml:space="preserve">Dobava betona i izrada A.B. obodnih temeljnih greda dimenzija 80cm/100 cm </t>
  </si>
  <si>
    <t xml:space="preserve">Dobava betona i izrada A.B. nadtemeljnih zidova debljine d=30 cm na postojećim obodnim temeljima  visine 40 cm </t>
  </si>
  <si>
    <t xml:space="preserve">Dobava betona i izrada A.B. Veznih temeljnih greda profila 50cm/110 cm </t>
  </si>
  <si>
    <t>Zid d=15 cm obične ploče</t>
  </si>
  <si>
    <t>Dobava te postavljanje  zida od gipskartonskih ploča (obične ploče). Sa svom potrebnom podkonstrukcijom. Tipa kao Knauf HA13, debljine 15 cm ili jednakovrijedan. Potkonstrukcija iz pocinčanih celičnih nosivih C- i U- profila. Debljina lima 0,6 mm, širina profila 100 mm. sa štancanim otvorima za vodovodne ili električne instalacije čvrsto postavljena. Svi učvrsni elementi kao što su vijci i čavli pocinčani su ili fosforizirani. Lim za profile debljine je od min. 0,6 mm. Sve priključne površine na zidovima, na stropu ili podu izvode se s brtvenom trakom. Postava izolacijskog sloja mineralne vune debljine 7,5cm po čitavoj površini i osiguranje od micanja. Postava PE folije. Svi kutovi moraju biti obrađeni profilom za zaštitu kuteva.  Postupak montaže prema smjernicama i uputama proizvođača uz čišćenje prostora nakon izvedbe.</t>
  </si>
  <si>
    <t>Dobava materijala i izvođenje topl. izol. sustava zida između CO-workin prostora i uredskog dijela. Izolaciju izvesti sa termoizolacijskim pločama od SAMOGASIVOG EKSPANDIRANOG POLISTIRENA sa slojevima za armiranje i učvršćenje te završnim premazom za betonske zidove u boji po izboru projektanta koja se nanosi na toplinsku izolaciju. Na zidove od opeke i betona se izvodi EPS-F debljine d= 10 cm,  Stavka uključuje i obradu svih uglova, špaleta i sokla limenim i plast. kutnim profilima kao  zaštite od mehaničkog  oštećenja. Izvoditi u svemu prema uputstvu proizvođača.  Završna obradau  boji po izboru projektanta. Obračun po m2 izvedenog pročelja do pune gotovosti, uključivo završna boja, izolacijske ploče, mortovi-ljepila, staklena mrežica,kutnici i sidra te sav ostali potrebni pribor. Sve faasaderske radove izvesti prema uputama HUPFAS-a, sa educiranim radnicima koji posjeduju dokaz o kvalifikacijama tipa kao Croskills.</t>
  </si>
  <si>
    <t>gletanje i bojanje</t>
  </si>
  <si>
    <t>Dobava i izrada samostojećeg stropa od GK ploča na neto visinu h=3 m. Debljina stropa od 15 cm (2x CW 100 + 2x dvostruka GK ploča) . Strop se montira kao samonosivi Knauf (ili jednakovrijedan) strop D131 od UW/CW profila, učvršćenu potrebnim nosačima za čeličnu konstrukciju stropa. Strop se postavlja nakon kompletno dovršene instalacije koja se montira unutar spuštenog stropa. U prostoru između ploča postavlja se mineralna vuna  Pri izvođenju potkonstrukcije stropa treba predvidjeti otvore za prolaz instalacijskih razvoda i rasvjetna tijela. U cijenu uključen sav potreban materijal. Obračun po m2 obloženog stropa.</t>
  </si>
  <si>
    <t xml:space="preserve"> Montažno – demontažna pozornica dimenzija 450 cm x 1000 cm. Sastavni dijelovi: - vodootporne šperploče debljine 12mm s crnom protukliznom oblogom u aluminijskom okviru visine 90mm (raster dimenzija 100x100cm) - 38 kom teleskopski podesive noge od aluminijskih profila okruglog presjeka (raspon podešavanja visine ~50-100cm od poda) - tipske stezaljke/poveznice - tipski elementi stepenica - stubišta od 4 gazišta – 2 kom; uključivo svi potrebni spojni elementim za međusobno pričvršćenje/povezivanje segmenata kao i za pričvršćenje za pozornicu; hodne plohe stepenica od od vodootpornih šperploča s crnom protukliznom oblogom debljine 15mm). Noge (teleskopske i od segmenata stepenica) s donje strane obložene materijalom koji osigurava stabilnost konstrukcije pozornice i zaštitu podne obloge. Svi elementi moraju biti dio sistemskog rješenja jednog proizvođača sa svim potrebnim atestima i certifikatima. Sve tip kao Eurotruss ili jednakovrijedan proizvod</t>
  </si>
  <si>
    <t>Ugradnja i nabava penjalica na krov zgrade. Vertikale od  30/30/3 mm na razmaku 50 cm, prečke – penjalice: bet. čelik promjera 20 mm razmak 25 cm. Gore: ograda nadvišena 90 cm, leđobrani od pl. čelika = 40/5 mm, sidrenje u zid na 6 mjesta + 2 na krovu. Visina prenjalica 600 cm, leđobran 480 cm.</t>
  </si>
  <si>
    <t>Dvokrilna vrata 220 cm x 255 cm otvaranje prema vani, evakuacijska vrata sa panik bravom na oba krila, unutra panik letva, vani vertikalni INOX rukohvat 180 cm, samozatvarač s kliznom letvom na oba krila i redoslijednikom zatvaranja.</t>
  </si>
  <si>
    <t>Jednokrilna vrata 110 cm x 255 cm, otvaranje prema vani, evakuacijska vrata sa panik bravom , unutra panik letva, vani vertikalni INOX rukohvat 180 cm, samozatvarač s kliznom letvom i redoslijednikom zatvaranja.</t>
  </si>
  <si>
    <t xml:space="preserve">Četverodijelna ostakljena stijena s automatskim, kliznim, dvokrilnim ostakljenim vratima u jednom polju prema prostoru dizala. Veličina
kompletne stijene 425x250 cm . Veličina svjetlog otvora kliznih vrata 200x250 cm + pogonska
kutija. Bočna polja su fiksne ostakljene stijene (sa svake strane kliznih vrata po jedno polje).
Ostakljenje je lamistal staklom iznutra 5+5mm i dvije PVB folije, a sve u silikonsko-gumenim dvostrukim brtvama (EPDM) u
aluminijskim okvirima s prekinutim toplinskim mostom.
Okviri vratiju su od eloksiranog aluminija (natur) s brtvama od EPDM-a. Kutija pogona mora biti od eloksiranog aluminija u natur
izvedbi bez vidljivih vijaka, a ugrađuje se u zoni horizontalnog aluminijskog profila h=10 cm. Vrata moraju biti opremljena
mikroprocesorskim upravljanim pogonom, programatorom, elektromehaničkom bravom, sigurnosnim zaporima te mikrovalnim
senzorima sa prepoznavanjem smjera kretanja. </t>
  </si>
  <si>
    <t xml:space="preserve">Vrata moraju zadovoljavati zahtjeve evakuacije prolaza.. Ugrađuju se vrata sa kompletnom automatikom i elektronikom, pogonskim asinhronim motorom
upravljan frekventnim pretvornikom, svim okvirima, bravama za zaključavanje, zaustavljačima i sl. Vrata kao proizvod Tormax ili
jednakovrijedan proizvod </t>
  </si>
  <si>
    <t>Dobava i ugradnja bočne i krovne staklene stijene vjetrobrana dimenzija : bočne stranice su 2 x 270 cm x 280 cm, krovna stranica je 425 cm x 280 cm Ostakljenje je lamistal staklom iznutra 5+5mm</t>
  </si>
  <si>
    <t xml:space="preserve">kom </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</si>
</sst>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_-* #,##0.00_-;\-* #,##0.00_-;_-* &quot;-&quot;??_-;_-@_-"/>
    <numFmt numFmtId="166" formatCode="#,##0.00_ ;\-#,##0.00\ "/>
    <numFmt numFmtId="167" formatCode="&quot;Da&quot;;&quot;Da&quot;;&quot;Ne&quot;"/>
    <numFmt numFmtId="168" formatCode="&quot;True&quot;;&quot;True&quot;;&quot;False&quot;"/>
    <numFmt numFmtId="169" formatCode="&quot;Uključeno&quot;;&quot;Uključeno&quot;;&quot;Isključeno&quot;"/>
    <numFmt numFmtId="170" formatCode="[$¥€-2]\ #,##0.00_);[Red]\([$€-2]\ #,##0.00\)"/>
    <numFmt numFmtId="171" formatCode="&quot;Yes&quot;;&quot;Yes&quot;;&quot;No&quot;"/>
    <numFmt numFmtId="172" formatCode="&quot;On&quot;;&quot;On&quot;;&quot;Off&quot;"/>
    <numFmt numFmtId="173" formatCode="[$€-2]\ #,##0.00_);[Red]\([$€-2]\ #,##0.00\)"/>
    <numFmt numFmtId="174" formatCode="#,##0.00\ _k_n"/>
    <numFmt numFmtId="175" formatCode="General_)"/>
  </numFmts>
  <fonts count="67">
    <font>
      <sz val="10"/>
      <name val="Arial"/>
      <family val="0"/>
    </font>
    <font>
      <sz val="10"/>
      <name val="Arial CE"/>
      <family val="2"/>
    </font>
    <font>
      <b/>
      <sz val="14"/>
      <name val="Arial"/>
      <family val="2"/>
    </font>
    <font>
      <sz val="14"/>
      <name val="Arial"/>
      <family val="2"/>
    </font>
    <font>
      <sz val="10"/>
      <name val="Arial Narrow"/>
      <family val="2"/>
    </font>
    <font>
      <sz val="10"/>
      <color indexed="10"/>
      <name val="Arial Narrow"/>
      <family val="2"/>
    </font>
    <font>
      <b/>
      <sz val="12"/>
      <name val="Arial Narrow"/>
      <family val="2"/>
    </font>
    <font>
      <sz val="9"/>
      <name val="Arial Narrow"/>
      <family val="2"/>
    </font>
    <font>
      <sz val="14"/>
      <name val="Arial Narrow"/>
      <family val="2"/>
    </font>
    <font>
      <sz val="12"/>
      <name val="Arial Narrow"/>
      <family val="2"/>
    </font>
    <font>
      <vertAlign val="superscript"/>
      <sz val="10"/>
      <name val="Arial Narrow"/>
      <family val="2"/>
    </font>
    <font>
      <sz val="9"/>
      <color indexed="10"/>
      <name val="Arial Narrow"/>
      <family val="2"/>
    </font>
    <font>
      <b/>
      <sz val="9"/>
      <name val="Arial Narrow"/>
      <family val="2"/>
    </font>
    <font>
      <b/>
      <sz val="10"/>
      <name val="Arial Narrow"/>
      <family val="2"/>
    </font>
    <font>
      <b/>
      <sz val="10"/>
      <color indexed="10"/>
      <name val="Arial Narrow"/>
      <family val="2"/>
    </font>
    <font>
      <b/>
      <sz val="12"/>
      <color indexed="10"/>
      <name val="Arial Narrow"/>
      <family val="2"/>
    </font>
    <font>
      <b/>
      <sz val="10"/>
      <name val="Arial CE"/>
      <family val="2"/>
    </font>
    <font>
      <sz val="10"/>
      <name val="Tahoma"/>
      <family val="2"/>
    </font>
    <font>
      <sz val="12"/>
      <name val="Helv"/>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9"/>
      <color indexed="8"/>
      <name val="Arial"/>
      <family val="2"/>
    </font>
    <font>
      <sz val="10"/>
      <color indexed="8"/>
      <name val="Arial Narrow"/>
      <family val="2"/>
    </font>
    <font>
      <sz val="10"/>
      <color indexed="9"/>
      <name val="Arial Narrow"/>
      <family val="2"/>
    </font>
    <font>
      <b/>
      <sz val="10"/>
      <color indexed="9"/>
      <name val="Arial Narrow"/>
      <family val="2"/>
    </font>
    <font>
      <i/>
      <sz val="10"/>
      <color indexed="8"/>
      <name val="Arial Narrow"/>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1"/>
      <name val="Arial"/>
      <family val="2"/>
    </font>
    <font>
      <sz val="10"/>
      <color theme="1"/>
      <name val="Arial Narrow"/>
      <family val="2"/>
    </font>
    <font>
      <sz val="10"/>
      <color theme="0"/>
      <name val="Arial Narrow"/>
      <family val="2"/>
    </font>
    <font>
      <b/>
      <sz val="10"/>
      <color theme="0"/>
      <name val="Arial Narrow"/>
      <family val="2"/>
    </font>
    <font>
      <i/>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175" fontId="18" fillId="0" borderId="0">
      <alignment/>
      <protection/>
    </xf>
    <xf numFmtId="0" fontId="0" fillId="0" borderId="0">
      <alignment/>
      <protection/>
    </xf>
    <xf numFmtId="0" fontId="0" fillId="32" borderId="7" applyNumberFormat="0" applyFont="0" applyAlignment="0" applyProtection="0"/>
    <xf numFmtId="0" fontId="0" fillId="0" borderId="0">
      <alignment/>
      <protection/>
    </xf>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8">
    <xf numFmtId="0" fontId="0" fillId="0" borderId="0" xfId="0" applyAlignment="1">
      <alignment/>
    </xf>
    <xf numFmtId="0" fontId="0" fillId="0" borderId="0" xfId="0" applyAlignment="1">
      <alignment vertical="top"/>
    </xf>
    <xf numFmtId="4" fontId="0" fillId="0" borderId="0" xfId="0" applyNumberFormat="1" applyAlignment="1">
      <alignment/>
    </xf>
    <xf numFmtId="0" fontId="0" fillId="0" borderId="0" xfId="0" applyAlignment="1">
      <alignment horizontal="center"/>
    </xf>
    <xf numFmtId="0" fontId="1" fillId="0" borderId="0" xfId="0" applyFont="1" applyAlignment="1">
      <alignment wrapText="1"/>
    </xf>
    <xf numFmtId="4" fontId="1" fillId="0" borderId="0" xfId="0" applyNumberFormat="1" applyFont="1" applyAlignment="1">
      <alignment horizontal="right"/>
    </xf>
    <xf numFmtId="0" fontId="1" fillId="0" borderId="0" xfId="0" applyFont="1" applyAlignment="1">
      <alignment/>
    </xf>
    <xf numFmtId="0" fontId="2" fillId="0" borderId="0" xfId="0" applyFont="1" applyAlignment="1">
      <alignment/>
    </xf>
    <xf numFmtId="0" fontId="3" fillId="0" borderId="0" xfId="0" applyFont="1" applyAlignment="1">
      <alignment/>
    </xf>
    <xf numFmtId="164" fontId="1" fillId="0" borderId="0" xfId="0" applyNumberFormat="1" applyFont="1" applyAlignment="1">
      <alignment/>
    </xf>
    <xf numFmtId="0" fontId="3" fillId="0" borderId="0" xfId="0" applyFont="1" applyFill="1" applyAlignment="1">
      <alignment/>
    </xf>
    <xf numFmtId="0" fontId="3" fillId="0" borderId="0" xfId="0" applyFont="1" applyAlignment="1">
      <alignment vertical="top"/>
    </xf>
    <xf numFmtId="0" fontId="0" fillId="0" borderId="0" xfId="0" applyAlignment="1">
      <alignment horizontal="left"/>
    </xf>
    <xf numFmtId="0" fontId="1" fillId="0" borderId="0" xfId="0" applyFont="1" applyAlignment="1">
      <alignment horizontal="right"/>
    </xf>
    <xf numFmtId="164" fontId="1" fillId="0" borderId="0" xfId="0" applyNumberFormat="1" applyFont="1" applyAlignment="1">
      <alignment horizontal="right"/>
    </xf>
    <xf numFmtId="0" fontId="4" fillId="33" borderId="10" xfId="0" applyFont="1" applyFill="1" applyBorder="1" applyAlignment="1">
      <alignment horizontal="right"/>
    </xf>
    <xf numFmtId="4" fontId="4" fillId="33" borderId="10" xfId="0" applyNumberFormat="1" applyFont="1" applyFill="1" applyBorder="1" applyAlignment="1">
      <alignment horizontal="right"/>
    </xf>
    <xf numFmtId="164" fontId="4" fillId="33" borderId="10" xfId="0" applyNumberFormat="1" applyFont="1" applyFill="1" applyBorder="1" applyAlignment="1">
      <alignment/>
    </xf>
    <xf numFmtId="164" fontId="4" fillId="33" borderId="11" xfId="0" applyNumberFormat="1" applyFont="1" applyFill="1" applyBorder="1" applyAlignment="1">
      <alignment/>
    </xf>
    <xf numFmtId="0" fontId="4" fillId="0" borderId="0" xfId="0" applyFont="1" applyAlignment="1">
      <alignment wrapText="1"/>
    </xf>
    <xf numFmtId="0" fontId="4" fillId="0" borderId="0" xfId="0" applyFont="1" applyAlignment="1">
      <alignment horizontal="right"/>
    </xf>
    <xf numFmtId="4" fontId="4" fillId="0" borderId="0" xfId="0" applyNumberFormat="1" applyFont="1" applyAlignment="1">
      <alignment horizontal="right"/>
    </xf>
    <xf numFmtId="164" fontId="4" fillId="0" borderId="0" xfId="0" applyNumberFormat="1" applyFont="1" applyAlignment="1">
      <alignment/>
    </xf>
    <xf numFmtId="0" fontId="4" fillId="0" borderId="0" xfId="0" applyFont="1" applyBorder="1" applyAlignment="1">
      <alignment wrapText="1"/>
    </xf>
    <xf numFmtId="0" fontId="4" fillId="0" borderId="0" xfId="0" applyFont="1" applyBorder="1" applyAlignment="1">
      <alignment horizontal="right"/>
    </xf>
    <xf numFmtId="4" fontId="4" fillId="0" borderId="0" xfId="0" applyNumberFormat="1" applyFont="1" applyBorder="1" applyAlignment="1">
      <alignment horizontal="right"/>
    </xf>
    <xf numFmtId="164" fontId="4" fillId="0" borderId="0" xfId="0" applyNumberFormat="1" applyFont="1" applyBorder="1" applyAlignment="1">
      <alignment/>
    </xf>
    <xf numFmtId="0" fontId="4" fillId="0" borderId="12" xfId="0" applyFont="1" applyBorder="1" applyAlignment="1">
      <alignment wrapText="1"/>
    </xf>
    <xf numFmtId="4" fontId="4" fillId="0" borderId="12" xfId="0" applyNumberFormat="1" applyFont="1" applyBorder="1" applyAlignment="1">
      <alignment horizontal="right"/>
    </xf>
    <xf numFmtId="164" fontId="4" fillId="0" borderId="12" xfId="0" applyNumberFormat="1" applyFont="1" applyBorder="1" applyAlignment="1">
      <alignment/>
    </xf>
    <xf numFmtId="0" fontId="4" fillId="0" borderId="0" xfId="0" applyFont="1" applyBorder="1" applyAlignment="1">
      <alignment horizontal="justify" vertical="top" wrapText="1"/>
    </xf>
    <xf numFmtId="0" fontId="5" fillId="0" borderId="0" xfId="0" applyFont="1" applyAlignment="1">
      <alignment horizontal="right"/>
    </xf>
    <xf numFmtId="4" fontId="5" fillId="0" borderId="0" xfId="0" applyNumberFormat="1" applyFont="1" applyAlignment="1">
      <alignment horizontal="right"/>
    </xf>
    <xf numFmtId="0" fontId="5" fillId="0" borderId="0" xfId="0" applyFont="1" applyAlignment="1">
      <alignment wrapText="1"/>
    </xf>
    <xf numFmtId="164" fontId="5" fillId="0" borderId="0" xfId="0" applyNumberFormat="1" applyFont="1" applyAlignment="1">
      <alignment horizontal="right"/>
    </xf>
    <xf numFmtId="164" fontId="4" fillId="33" borderId="10" xfId="0" applyNumberFormat="1" applyFont="1" applyFill="1" applyBorder="1" applyAlignment="1">
      <alignment horizontal="right"/>
    </xf>
    <xf numFmtId="164" fontId="4" fillId="33" borderId="11" xfId="0" applyNumberFormat="1" applyFont="1" applyFill="1" applyBorder="1" applyAlignment="1">
      <alignment horizontal="right"/>
    </xf>
    <xf numFmtId="164" fontId="4" fillId="0" borderId="0" xfId="0" applyNumberFormat="1" applyFont="1" applyAlignment="1">
      <alignment horizontal="right"/>
    </xf>
    <xf numFmtId="0" fontId="4" fillId="0" borderId="0" xfId="0" applyFont="1" applyAlignment="1">
      <alignment horizontal="center"/>
    </xf>
    <xf numFmtId="164" fontId="4" fillId="0" borderId="0" xfId="0" applyNumberFormat="1" applyFont="1" applyBorder="1" applyAlignment="1">
      <alignment horizontal="right"/>
    </xf>
    <xf numFmtId="164" fontId="4" fillId="0" borderId="12" xfId="0" applyNumberFormat="1" applyFont="1" applyBorder="1" applyAlignment="1">
      <alignment horizontal="right"/>
    </xf>
    <xf numFmtId="0" fontId="4" fillId="0" borderId="0" xfId="0" applyFont="1" applyAlignment="1">
      <alignment horizontal="justify" vertical="top" wrapText="1"/>
    </xf>
    <xf numFmtId="4" fontId="5" fillId="0" borderId="0" xfId="0" applyNumberFormat="1" applyFont="1" applyBorder="1" applyAlignment="1">
      <alignment horizontal="right"/>
    </xf>
    <xf numFmtId="164" fontId="5" fillId="0" borderId="0" xfId="0" applyNumberFormat="1" applyFont="1" applyBorder="1" applyAlignment="1">
      <alignment horizontal="right"/>
    </xf>
    <xf numFmtId="164" fontId="7" fillId="0" borderId="0" xfId="0" applyNumberFormat="1" applyFont="1" applyAlignment="1">
      <alignment horizontal="right"/>
    </xf>
    <xf numFmtId="4" fontId="4" fillId="0" borderId="0" xfId="0" applyNumberFormat="1" applyFont="1" applyAlignment="1">
      <alignment horizontal="right" vertical="center"/>
    </xf>
    <xf numFmtId="0" fontId="4" fillId="0" borderId="0" xfId="0" applyFont="1" applyAlignment="1">
      <alignment horizontal="right" vertical="top" wrapText="1"/>
    </xf>
    <xf numFmtId="0" fontId="4" fillId="0" borderId="12" xfId="0" applyFont="1" applyBorder="1" applyAlignment="1">
      <alignment horizontal="right" vertical="top" wrapText="1"/>
    </xf>
    <xf numFmtId="4" fontId="4" fillId="0" borderId="12" xfId="0" applyNumberFormat="1" applyFont="1" applyBorder="1" applyAlignment="1">
      <alignment horizontal="right" vertical="center"/>
    </xf>
    <xf numFmtId="0" fontId="4" fillId="0" borderId="0" xfId="0" applyFont="1" applyAlignment="1">
      <alignment/>
    </xf>
    <xf numFmtId="4" fontId="7" fillId="0" borderId="0" xfId="0" applyNumberFormat="1" applyFont="1" applyBorder="1" applyAlignment="1">
      <alignment horizontal="right"/>
    </xf>
    <xf numFmtId="164" fontId="7" fillId="0" borderId="0" xfId="0" applyNumberFormat="1" applyFont="1" applyBorder="1" applyAlignment="1">
      <alignment horizontal="right"/>
    </xf>
    <xf numFmtId="0" fontId="4" fillId="33" borderId="10" xfId="0" applyFont="1" applyFill="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justify" vertical="top"/>
    </xf>
    <xf numFmtId="0" fontId="8" fillId="0" borderId="0" xfId="0" applyFont="1" applyAlignment="1">
      <alignment/>
    </xf>
    <xf numFmtId="4" fontId="8" fillId="0" borderId="0" xfId="0" applyNumberFormat="1" applyFont="1" applyAlignment="1">
      <alignment/>
    </xf>
    <xf numFmtId="0" fontId="8" fillId="0" borderId="0" xfId="0" applyFont="1" applyAlignment="1">
      <alignment horizontal="center"/>
    </xf>
    <xf numFmtId="0" fontId="8" fillId="0" borderId="0" xfId="0" applyFont="1" applyAlignment="1">
      <alignment horizontal="left" vertical="top" wrapText="1"/>
    </xf>
    <xf numFmtId="0" fontId="9" fillId="0" borderId="0" xfId="0" applyFont="1" applyAlignment="1">
      <alignment/>
    </xf>
    <xf numFmtId="0" fontId="9" fillId="0" borderId="0" xfId="0" applyFont="1" applyAlignment="1">
      <alignment horizontal="left" vertical="top" wrapText="1"/>
    </xf>
    <xf numFmtId="4" fontId="9" fillId="0" borderId="0" xfId="0" applyNumberFormat="1" applyFont="1" applyAlignment="1">
      <alignment/>
    </xf>
    <xf numFmtId="0" fontId="9" fillId="0" borderId="0" xfId="0" applyFont="1" applyAlignment="1">
      <alignment horizontal="center"/>
    </xf>
    <xf numFmtId="0" fontId="9" fillId="0" borderId="0" xfId="0" applyFont="1" applyFill="1" applyAlignment="1">
      <alignment horizontal="left" vertical="top" wrapText="1"/>
    </xf>
    <xf numFmtId="0" fontId="9" fillId="0" borderId="0" xfId="0" applyFont="1" applyAlignment="1">
      <alignment horizontal="left"/>
    </xf>
    <xf numFmtId="0" fontId="8" fillId="0" borderId="12" xfId="0" applyFont="1" applyBorder="1" applyAlignment="1">
      <alignment/>
    </xf>
    <xf numFmtId="0" fontId="6" fillId="0" borderId="12" xfId="0" applyFont="1" applyBorder="1" applyAlignment="1">
      <alignment horizontal="left" vertical="top" wrapText="1"/>
    </xf>
    <xf numFmtId="4" fontId="8" fillId="0" borderId="12" xfId="0" applyNumberFormat="1" applyFont="1" applyBorder="1" applyAlignment="1">
      <alignment/>
    </xf>
    <xf numFmtId="0" fontId="8" fillId="0" borderId="12" xfId="0" applyFont="1" applyBorder="1" applyAlignment="1">
      <alignment horizontal="center"/>
    </xf>
    <xf numFmtId="0" fontId="4" fillId="0" borderId="0" xfId="0" applyFont="1" applyAlignment="1">
      <alignment vertical="top" wrapText="1"/>
    </xf>
    <xf numFmtId="0" fontId="4" fillId="0" borderId="0" xfId="0" applyFont="1" applyBorder="1" applyAlignment="1">
      <alignment horizontal="right" vertical="top" wrapText="1"/>
    </xf>
    <xf numFmtId="0" fontId="4" fillId="0" borderId="12" xfId="0" applyFont="1" applyBorder="1" applyAlignment="1">
      <alignment horizontal="justify" vertical="top" wrapText="1"/>
    </xf>
    <xf numFmtId="4" fontId="4" fillId="0" borderId="0" xfId="0" applyNumberFormat="1" applyFont="1" applyBorder="1" applyAlignment="1">
      <alignment horizontal="right" vertical="top" wrapText="1"/>
    </xf>
    <xf numFmtId="164" fontId="11" fillId="0" borderId="0" xfId="0" applyNumberFormat="1" applyFont="1" applyAlignment="1">
      <alignment horizontal="right"/>
    </xf>
    <xf numFmtId="0" fontId="4" fillId="0" borderId="0" xfId="0" applyFont="1" applyFill="1" applyBorder="1" applyAlignment="1">
      <alignment horizontal="justify" vertical="top" wrapText="1"/>
    </xf>
    <xf numFmtId="0" fontId="1" fillId="0" borderId="0" xfId="0" applyFont="1" applyAlignment="1">
      <alignment horizontal="center"/>
    </xf>
    <xf numFmtId="0" fontId="5" fillId="0" borderId="0" xfId="0" applyFont="1" applyAlignment="1">
      <alignment horizontal="center"/>
    </xf>
    <xf numFmtId="0" fontId="4" fillId="0" borderId="0" xfId="0" applyFont="1" applyFill="1" applyAlignment="1">
      <alignment horizontal="center" vertical="top"/>
    </xf>
    <xf numFmtId="0" fontId="1" fillId="0" borderId="0" xfId="0" applyFont="1" applyFill="1" applyAlignment="1">
      <alignment horizontal="center" vertical="top"/>
    </xf>
    <xf numFmtId="0" fontId="4" fillId="0" borderId="0" xfId="0" applyFont="1" applyFill="1" applyBorder="1" applyAlignment="1">
      <alignment horizontal="center" vertical="top"/>
    </xf>
    <xf numFmtId="4" fontId="4" fillId="0" borderId="0" xfId="0" applyNumberFormat="1" applyFont="1" applyFill="1" applyAlignment="1">
      <alignment horizontal="right"/>
    </xf>
    <xf numFmtId="0" fontId="4" fillId="0" borderId="0" xfId="0" applyFont="1" applyAlignment="1">
      <alignment horizontal="right"/>
    </xf>
    <xf numFmtId="4" fontId="4" fillId="0" borderId="0" xfId="0" applyNumberFormat="1" applyFont="1" applyAlignment="1">
      <alignment horizontal="right"/>
    </xf>
    <xf numFmtId="164" fontId="4" fillId="0" borderId="0" xfId="0" applyNumberFormat="1" applyFont="1" applyAlignment="1">
      <alignment horizontal="right"/>
    </xf>
    <xf numFmtId="0" fontId="4"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right"/>
    </xf>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1" fillId="0" borderId="0" xfId="0" applyFont="1" applyFill="1" applyBorder="1" applyAlignment="1">
      <alignment/>
    </xf>
    <xf numFmtId="164" fontId="7" fillId="0" borderId="0" xfId="0" applyNumberFormat="1" applyFont="1" applyFill="1" applyBorder="1" applyAlignment="1">
      <alignment horizontal="right"/>
    </xf>
    <xf numFmtId="0" fontId="4" fillId="0" borderId="0" xfId="0" applyFont="1" applyFill="1" applyAlignment="1">
      <alignment horizontal="right"/>
    </xf>
    <xf numFmtId="4" fontId="1" fillId="0" borderId="0" xfId="0" applyNumberFormat="1" applyFont="1" applyAlignment="1">
      <alignment horizontal="right"/>
    </xf>
    <xf numFmtId="0" fontId="4" fillId="0" borderId="13" xfId="0" applyFont="1" applyFill="1" applyBorder="1" applyAlignment="1">
      <alignment horizontal="center" vertical="top"/>
    </xf>
    <xf numFmtId="0" fontId="4" fillId="33" borderId="10" xfId="0" applyFont="1" applyFill="1" applyBorder="1" applyAlignment="1">
      <alignment wrapText="1"/>
    </xf>
    <xf numFmtId="4" fontId="4" fillId="0" borderId="0" xfId="0" applyNumberFormat="1" applyFont="1" applyFill="1" applyAlignment="1">
      <alignment/>
    </xf>
    <xf numFmtId="4" fontId="4" fillId="0" borderId="0" xfId="0" applyNumberFormat="1" applyFont="1" applyFill="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164" fontId="0" fillId="0" borderId="0" xfId="0" applyNumberFormat="1" applyFont="1" applyBorder="1" applyAlignment="1">
      <alignment horizontal="right"/>
    </xf>
    <xf numFmtId="0" fontId="4" fillId="0" borderId="0" xfId="0" applyFont="1" applyFill="1" applyAlignment="1">
      <alignment wrapText="1"/>
    </xf>
    <xf numFmtId="0" fontId="1"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justify" vertical="top" wrapText="1"/>
    </xf>
    <xf numFmtId="4" fontId="4" fillId="0" borderId="0" xfId="0" applyNumberFormat="1" applyFont="1" applyFill="1" applyBorder="1" applyAlignment="1">
      <alignment horizontal="right" vertical="top" wrapText="1"/>
    </xf>
    <xf numFmtId="4" fontId="0" fillId="0" borderId="0" xfId="0" applyNumberFormat="1" applyFont="1" applyFill="1" applyAlignment="1">
      <alignment/>
    </xf>
    <xf numFmtId="4" fontId="4"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12" fillId="0" borderId="0" xfId="0" applyFont="1" applyAlignment="1">
      <alignment/>
    </xf>
    <xf numFmtId="164" fontId="13" fillId="0" borderId="0" xfId="0" applyNumberFormat="1" applyFont="1" applyBorder="1" applyAlignment="1">
      <alignment horizontal="right"/>
    </xf>
    <xf numFmtId="4" fontId="14" fillId="0" borderId="0" xfId="0" applyNumberFormat="1" applyFont="1" applyBorder="1" applyAlignment="1">
      <alignment horizontal="right"/>
    </xf>
    <xf numFmtId="164" fontId="15" fillId="0" borderId="0" xfId="0" applyNumberFormat="1" applyFont="1" applyBorder="1" applyAlignment="1">
      <alignment horizontal="right"/>
    </xf>
    <xf numFmtId="0" fontId="13" fillId="0" borderId="0" xfId="0" applyFont="1" applyAlignment="1">
      <alignment horizontal="right"/>
    </xf>
    <xf numFmtId="4" fontId="13" fillId="0" borderId="0" xfId="0" applyNumberFormat="1" applyFont="1" applyAlignment="1">
      <alignment horizontal="right"/>
    </xf>
    <xf numFmtId="164" fontId="13" fillId="0" borderId="0" xfId="0" applyNumberFormat="1" applyFont="1" applyAlignment="1">
      <alignment horizontal="right"/>
    </xf>
    <xf numFmtId="4" fontId="13" fillId="0" borderId="0" xfId="0" applyNumberFormat="1" applyFont="1" applyBorder="1" applyAlignment="1">
      <alignment horizontal="right"/>
    </xf>
    <xf numFmtId="0" fontId="13" fillId="0" borderId="0" xfId="0" applyFont="1" applyAlignment="1">
      <alignment horizontal="center"/>
    </xf>
    <xf numFmtId="164" fontId="13" fillId="0" borderId="0" xfId="0" applyNumberFormat="1" applyFont="1" applyAlignment="1">
      <alignment/>
    </xf>
    <xf numFmtId="4" fontId="5" fillId="0" borderId="0" xfId="0" applyNumberFormat="1" applyFont="1" applyFill="1" applyAlignment="1">
      <alignment horizontal="right"/>
    </xf>
    <xf numFmtId="4" fontId="4" fillId="0" borderId="0" xfId="0" applyNumberFormat="1" applyFont="1" applyFill="1" applyAlignment="1">
      <alignment/>
    </xf>
    <xf numFmtId="0" fontId="12" fillId="0" borderId="0" xfId="0" applyFont="1" applyAlignment="1">
      <alignment/>
    </xf>
    <xf numFmtId="0" fontId="16" fillId="0" borderId="0" xfId="0" applyFont="1" applyAlignment="1">
      <alignment horizontal="center"/>
    </xf>
    <xf numFmtId="4" fontId="16" fillId="0" borderId="0" xfId="0" applyNumberFormat="1" applyFont="1" applyAlignment="1">
      <alignment horizontal="right"/>
    </xf>
    <xf numFmtId="164" fontId="16" fillId="0" borderId="0" xfId="0" applyNumberFormat="1" applyFont="1" applyAlignment="1">
      <alignment horizontal="right"/>
    </xf>
    <xf numFmtId="164" fontId="13" fillId="0" borderId="0" xfId="0" applyNumberFormat="1" applyFont="1" applyAlignment="1">
      <alignment horizontal="right"/>
    </xf>
    <xf numFmtId="43" fontId="4" fillId="0" borderId="0" xfId="42" applyFont="1" applyFill="1" applyAlignment="1">
      <alignment horizontal="center"/>
    </xf>
    <xf numFmtId="164" fontId="5" fillId="0" borderId="0" xfId="0" applyNumberFormat="1" applyFont="1" applyFill="1" applyBorder="1" applyAlignment="1">
      <alignment horizontal="right"/>
    </xf>
    <xf numFmtId="164" fontId="1" fillId="0" borderId="0" xfId="0" applyNumberFormat="1" applyFont="1" applyFill="1" applyAlignment="1">
      <alignment horizontal="right"/>
    </xf>
    <xf numFmtId="164" fontId="13" fillId="0" borderId="0" xfId="0" applyNumberFormat="1" applyFont="1" applyFill="1" applyAlignment="1">
      <alignment horizontal="right"/>
    </xf>
    <xf numFmtId="164" fontId="4" fillId="0" borderId="0" xfId="0" applyNumberFormat="1" applyFont="1" applyFill="1" applyAlignment="1">
      <alignment/>
    </xf>
    <xf numFmtId="0" fontId="13" fillId="0" borderId="0" xfId="0" applyFont="1" applyBorder="1" applyAlignment="1">
      <alignment wrapText="1"/>
    </xf>
    <xf numFmtId="164" fontId="13" fillId="0" borderId="0" xfId="0" applyNumberFormat="1" applyFont="1" applyBorder="1" applyAlignment="1">
      <alignment/>
    </xf>
    <xf numFmtId="0" fontId="0" fillId="0" borderId="0" xfId="0" applyFont="1" applyAlignment="1">
      <alignment/>
    </xf>
    <xf numFmtId="164" fontId="0" fillId="0" borderId="0" xfId="0" applyNumberFormat="1" applyFont="1" applyAlignment="1">
      <alignment/>
    </xf>
    <xf numFmtId="2" fontId="4" fillId="0" borderId="0" xfId="0" applyNumberFormat="1" applyFont="1" applyFill="1" applyAlignment="1">
      <alignment/>
    </xf>
    <xf numFmtId="0" fontId="4" fillId="0" borderId="0" xfId="0" applyNumberFormat="1" applyFont="1" applyFill="1" applyBorder="1" applyAlignment="1">
      <alignment horizontal="right" vertical="center" wrapText="1"/>
    </xf>
    <xf numFmtId="0" fontId="1" fillId="0" borderId="0" xfId="0" applyFont="1" applyFill="1" applyAlignment="1">
      <alignment/>
    </xf>
    <xf numFmtId="0" fontId="17" fillId="0" borderId="14" xfId="0" applyFont="1" applyBorder="1" applyAlignment="1">
      <alignment vertical="top" wrapText="1"/>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0" xfId="0" applyFont="1" applyAlignment="1">
      <alignment/>
    </xf>
    <xf numFmtId="164" fontId="17" fillId="0" borderId="15" xfId="0" applyNumberFormat="1" applyFont="1" applyBorder="1" applyAlignment="1">
      <alignment vertical="top" wrapText="1"/>
    </xf>
    <xf numFmtId="164" fontId="17" fillId="0" borderId="17" xfId="0" applyNumberFormat="1" applyFont="1" applyBorder="1" applyAlignment="1">
      <alignment vertical="top" wrapText="1"/>
    </xf>
    <xf numFmtId="0" fontId="1" fillId="0" borderId="0" xfId="0" applyFont="1" applyFill="1" applyAlignment="1">
      <alignment/>
    </xf>
    <xf numFmtId="0" fontId="4" fillId="0" borderId="0" xfId="0" applyFont="1" applyFill="1" applyAlignment="1">
      <alignment/>
    </xf>
    <xf numFmtId="4" fontId="13" fillId="0" borderId="0" xfId="0" applyNumberFormat="1" applyFont="1" applyFill="1" applyAlignment="1">
      <alignment horizontal="right"/>
    </xf>
    <xf numFmtId="4" fontId="4" fillId="0" borderId="12" xfId="0" applyNumberFormat="1" applyFont="1" applyFill="1" applyBorder="1" applyAlignment="1">
      <alignment horizontal="right" vertical="top" wrapText="1"/>
    </xf>
    <xf numFmtId="4" fontId="1" fillId="0" borderId="0" xfId="0" applyNumberFormat="1" applyFont="1" applyFill="1" applyAlignment="1">
      <alignment horizontal="right"/>
    </xf>
    <xf numFmtId="4" fontId="4" fillId="0" borderId="12" xfId="0" applyNumberFormat="1" applyFont="1" applyFill="1" applyBorder="1" applyAlignment="1">
      <alignment horizontal="right"/>
    </xf>
    <xf numFmtId="4" fontId="4" fillId="34" borderId="10" xfId="0" applyNumberFormat="1" applyFont="1" applyFill="1" applyBorder="1" applyAlignment="1">
      <alignment horizontal="right"/>
    </xf>
    <xf numFmtId="175" fontId="0" fillId="0" borderId="0" xfId="57" applyFont="1" applyFill="1" applyBorder="1" applyAlignment="1" applyProtection="1">
      <alignment horizontal="justify" vertical="top" wrapText="1"/>
      <protection/>
    </xf>
    <xf numFmtId="0" fontId="1" fillId="0" borderId="0" xfId="0" applyFont="1" applyAlignment="1">
      <alignment/>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5" fillId="0" borderId="0" xfId="0" applyFont="1" applyFill="1" applyAlignment="1">
      <alignment horizontal="center" vertical="top"/>
    </xf>
    <xf numFmtId="0" fontId="4" fillId="0" borderId="0" xfId="0" applyFont="1" applyFill="1" applyAlignment="1">
      <alignment horizontal="center" vertical="top" wrapText="1"/>
    </xf>
    <xf numFmtId="49" fontId="4" fillId="0" borderId="0" xfId="0" applyNumberFormat="1" applyFont="1" applyFill="1" applyAlignment="1">
      <alignment horizontal="center" vertical="top"/>
    </xf>
    <xf numFmtId="0" fontId="4" fillId="0" borderId="0" xfId="0" applyFont="1" applyFill="1" applyAlignment="1">
      <alignment vertical="top"/>
    </xf>
    <xf numFmtId="0" fontId="4" fillId="0" borderId="0" xfId="0" applyFont="1" applyFill="1" applyBorder="1" applyAlignment="1">
      <alignment horizontal="left" vertical="top" wrapText="1"/>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0" fontId="0" fillId="0" borderId="0" xfId="0" applyFont="1" applyFill="1" applyBorder="1" applyAlignment="1">
      <alignment horizontal="center" vertical="top" wrapText="1"/>
    </xf>
    <xf numFmtId="0" fontId="4" fillId="0" borderId="0" xfId="0" applyFont="1" applyBorder="1" applyAlignment="1">
      <alignment horizontal="center" vertical="center" wrapText="1"/>
    </xf>
    <xf numFmtId="0" fontId="1" fillId="0" borderId="0" xfId="0" applyFont="1" applyAlignment="1">
      <alignment horizontal="right" vertical="center"/>
    </xf>
    <xf numFmtId="0" fontId="4" fillId="33" borderId="10" xfId="0" applyFont="1" applyFill="1" applyBorder="1" applyAlignment="1">
      <alignment horizontal="right" vertical="center"/>
    </xf>
    <xf numFmtId="0" fontId="4" fillId="0" borderId="0" xfId="0" applyFont="1" applyAlignment="1">
      <alignment horizontal="right" vertical="center"/>
    </xf>
    <xf numFmtId="4"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wrapText="1"/>
    </xf>
    <xf numFmtId="0" fontId="4" fillId="0" borderId="0" xfId="0" applyFont="1" applyBorder="1" applyAlignment="1">
      <alignment horizontal="right" vertical="center" wrapText="1"/>
    </xf>
    <xf numFmtId="0" fontId="4" fillId="0" borderId="12" xfId="0" applyFont="1" applyBorder="1" applyAlignment="1">
      <alignment horizontal="right" vertical="center" wrapText="1"/>
    </xf>
    <xf numFmtId="0" fontId="14" fillId="0" borderId="0" xfId="0" applyFont="1" applyAlignment="1">
      <alignment horizontal="right" vertical="center"/>
    </xf>
    <xf numFmtId="0" fontId="5" fillId="0" borderId="0" xfId="0" applyFont="1" applyAlignment="1">
      <alignment horizontal="right" vertical="center"/>
    </xf>
    <xf numFmtId="0" fontId="4" fillId="0" borderId="0" xfId="0" applyFont="1" applyBorder="1" applyAlignment="1">
      <alignment horizontal="right" vertical="center"/>
    </xf>
    <xf numFmtId="0" fontId="13" fillId="0" borderId="0" xfId="0" applyFont="1" applyAlignment="1">
      <alignment horizontal="right" vertical="center"/>
    </xf>
    <xf numFmtId="0" fontId="4" fillId="0" borderId="12" xfId="0" applyFont="1" applyBorder="1" applyAlignment="1">
      <alignment horizontal="right" vertical="center"/>
    </xf>
    <xf numFmtId="0" fontId="13" fillId="0" borderId="0" xfId="0" applyFont="1" applyBorder="1" applyAlignment="1">
      <alignment horizontal="right" vertical="center"/>
    </xf>
    <xf numFmtId="0" fontId="7" fillId="0" borderId="0" xfId="0" applyFont="1" applyAlignment="1">
      <alignment horizontal="right" vertical="center"/>
    </xf>
    <xf numFmtId="0" fontId="4" fillId="33" borderId="10" xfId="0" applyFont="1" applyFill="1" applyBorder="1" applyAlignment="1">
      <alignment vertical="center"/>
    </xf>
    <xf numFmtId="0" fontId="4" fillId="0" borderId="0" xfId="0" applyFont="1" applyAlignment="1">
      <alignment vertical="center"/>
    </xf>
    <xf numFmtId="4" fontId="4" fillId="0" borderId="0" xfId="0" applyNumberFormat="1" applyFont="1" applyAlignment="1">
      <alignment horizontal="center" vertical="center"/>
    </xf>
    <xf numFmtId="0" fontId="4" fillId="0" borderId="12" xfId="0" applyFont="1" applyBorder="1" applyAlignment="1">
      <alignment vertical="center"/>
    </xf>
    <xf numFmtId="0" fontId="13" fillId="0" borderId="0" xfId="0" applyFont="1" applyAlignment="1">
      <alignment vertical="center"/>
    </xf>
    <xf numFmtId="0" fontId="0" fillId="0" borderId="0" xfId="0" applyFont="1" applyBorder="1" applyAlignment="1">
      <alignment horizontal="right" vertical="center"/>
    </xf>
    <xf numFmtId="0" fontId="1" fillId="0" borderId="0" xfId="0" applyFont="1" applyAlignment="1">
      <alignment vertical="top" wrapText="1"/>
    </xf>
    <xf numFmtId="0" fontId="4" fillId="33" borderId="10" xfId="0" applyFont="1" applyFill="1" applyBorder="1" applyAlignment="1">
      <alignment vertical="top" wrapText="1"/>
    </xf>
    <xf numFmtId="0" fontId="12" fillId="0" borderId="0" xfId="0" applyFont="1" applyBorder="1" applyAlignment="1">
      <alignment vertical="top" wrapText="1"/>
    </xf>
    <xf numFmtId="0" fontId="5" fillId="0" borderId="0" xfId="0" applyFont="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12" fillId="0" borderId="0" xfId="0" applyFont="1" applyAlignment="1">
      <alignment vertical="top"/>
    </xf>
    <xf numFmtId="0" fontId="7" fillId="0" borderId="0" xfId="0" applyFont="1" applyAlignment="1">
      <alignment vertical="top"/>
    </xf>
    <xf numFmtId="0" fontId="4" fillId="33" borderId="10" xfId="0" applyFont="1" applyFill="1" applyBorder="1" applyAlignment="1">
      <alignment vertical="top"/>
    </xf>
    <xf numFmtId="0" fontId="4" fillId="0" borderId="0" xfId="0" applyFont="1" applyBorder="1" applyAlignment="1">
      <alignment vertical="top"/>
    </xf>
    <xf numFmtId="0" fontId="4" fillId="0" borderId="0" xfId="0" applyFont="1" applyFill="1" applyAlignment="1">
      <alignment horizontal="right" vertical="top" wrapText="1"/>
    </xf>
    <xf numFmtId="0" fontId="4" fillId="0" borderId="12" xfId="0" applyFont="1" applyBorder="1" applyAlignment="1">
      <alignment vertical="top"/>
    </xf>
    <xf numFmtId="0" fontId="4" fillId="0" borderId="12" xfId="0" applyFont="1" applyBorder="1" applyAlignment="1">
      <alignment vertical="top" wrapText="1"/>
    </xf>
    <xf numFmtId="0" fontId="12" fillId="0" borderId="0" xfId="0" applyFont="1" applyAlignment="1">
      <alignment vertical="top" wrapText="1"/>
    </xf>
    <xf numFmtId="0" fontId="62" fillId="0" borderId="0" xfId="0" applyFont="1" applyFill="1" applyAlignment="1">
      <alignmen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164" fontId="4" fillId="0" borderId="0" xfId="0" applyNumberFormat="1" applyFont="1" applyFill="1" applyAlignment="1">
      <alignment horizontal="right"/>
    </xf>
    <xf numFmtId="0" fontId="4" fillId="0" borderId="0" xfId="0" applyFont="1" applyFill="1" applyBorder="1" applyAlignment="1">
      <alignment/>
    </xf>
    <xf numFmtId="0" fontId="4" fillId="0" borderId="0" xfId="0" applyFont="1" applyFill="1" applyAlignment="1">
      <alignment horizontal="justify"/>
    </xf>
    <xf numFmtId="0" fontId="4" fillId="0" borderId="0" xfId="0"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horizontal="right"/>
    </xf>
    <xf numFmtId="9" fontId="4" fillId="0" borderId="0" xfId="62" applyFont="1" applyFill="1" applyAlignment="1">
      <alignment horizontal="left" vertical="top" wrapText="1"/>
    </xf>
    <xf numFmtId="0" fontId="4" fillId="0" borderId="0" xfId="0" applyFont="1" applyFill="1" applyAlignment="1">
      <alignment horizontal="justify" wrapText="1"/>
    </xf>
    <xf numFmtId="4" fontId="4" fillId="0" borderId="0" xfId="0" applyNumberFormat="1" applyFont="1" applyFill="1" applyAlignment="1">
      <alignment/>
    </xf>
    <xf numFmtId="0" fontId="4" fillId="0" borderId="0" xfId="0" applyFont="1" applyFill="1" applyAlignment="1">
      <alignment/>
    </xf>
    <xf numFmtId="49" fontId="4" fillId="0" borderId="0" xfId="0" applyNumberFormat="1" applyFont="1" applyFill="1" applyAlignment="1">
      <alignment vertical="top" wrapText="1"/>
    </xf>
    <xf numFmtId="0" fontId="4" fillId="0" borderId="0" xfId="0" applyFont="1" applyFill="1" applyAlignment="1" quotePrefix="1">
      <alignment horizontal="justify" vertical="top"/>
    </xf>
    <xf numFmtId="0" fontId="4" fillId="0" borderId="0" xfId="60" applyFont="1" applyFill="1" applyAlignment="1">
      <alignment horizontal="justify" vertical="top"/>
      <protection/>
    </xf>
    <xf numFmtId="0" fontId="4" fillId="0" borderId="12" xfId="0" applyFont="1" applyFill="1" applyBorder="1" applyAlignment="1">
      <alignment wrapText="1"/>
    </xf>
    <xf numFmtId="0" fontId="4" fillId="0" borderId="12" xfId="0" applyFont="1" applyFill="1" applyBorder="1" applyAlignment="1">
      <alignment horizontal="center"/>
    </xf>
    <xf numFmtId="164" fontId="4" fillId="0" borderId="12" xfId="0" applyNumberFormat="1" applyFont="1" applyFill="1" applyBorder="1" applyAlignment="1">
      <alignment horizontal="right"/>
    </xf>
    <xf numFmtId="0" fontId="1" fillId="0" borderId="0" xfId="0" applyFont="1" applyFill="1" applyAlignment="1">
      <alignment wrapText="1"/>
    </xf>
    <xf numFmtId="0" fontId="1" fillId="0" borderId="0" xfId="0" applyFont="1" applyFill="1" applyAlignment="1">
      <alignment horizontal="center"/>
    </xf>
    <xf numFmtId="164" fontId="4" fillId="0" borderId="0" xfId="0" applyNumberFormat="1" applyFont="1" applyFill="1" applyAlignment="1">
      <alignment/>
    </xf>
    <xf numFmtId="0" fontId="4" fillId="0" borderId="12" xfId="0" applyFont="1" applyFill="1" applyBorder="1" applyAlignment="1">
      <alignment horizontal="right"/>
    </xf>
    <xf numFmtId="164" fontId="4" fillId="0" borderId="12" xfId="0" applyNumberFormat="1" applyFont="1" applyFill="1" applyBorder="1" applyAlignment="1">
      <alignment/>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right"/>
    </xf>
    <xf numFmtId="0" fontId="4" fillId="0" borderId="0" xfId="0" applyFont="1" applyFill="1" applyAlignment="1">
      <alignment horizontal="justify" vertical="top"/>
    </xf>
    <xf numFmtId="4" fontId="4" fillId="0" borderId="0" xfId="0" applyNumberFormat="1" applyFont="1" applyFill="1" applyAlignment="1">
      <alignment horizontal="right" vertical="center"/>
    </xf>
    <xf numFmtId="0" fontId="4" fillId="0" borderId="0" xfId="0" applyFont="1" applyFill="1" applyAlignment="1">
      <alignment vertical="top"/>
    </xf>
    <xf numFmtId="0" fontId="4" fillId="0" borderId="0" xfId="0" applyFont="1" applyFill="1" applyAlignment="1">
      <alignment horizontal="justify" vertical="top" wrapText="1"/>
    </xf>
    <xf numFmtId="0" fontId="0" fillId="0" borderId="0" xfId="0" applyFill="1" applyAlignment="1">
      <alignment horizontal="center"/>
    </xf>
    <xf numFmtId="0" fontId="0" fillId="0" borderId="0" xfId="0" applyFill="1" applyAlignment="1">
      <alignment/>
    </xf>
    <xf numFmtId="0" fontId="4" fillId="0" borderId="12" xfId="0" applyFont="1" applyFill="1" applyBorder="1" applyAlignment="1">
      <alignment horizontal="right" vertical="top"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Fill="1" applyAlignment="1">
      <alignment horizontal="left" vertical="top" wrapText="1"/>
    </xf>
    <xf numFmtId="4" fontId="4" fillId="0" borderId="0"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0" fontId="4" fillId="0" borderId="0" xfId="0" applyFont="1" applyFill="1" applyAlignment="1">
      <alignment wrapText="1"/>
    </xf>
    <xf numFmtId="0" fontId="4" fillId="0" borderId="13" xfId="0" applyFont="1" applyFill="1" applyBorder="1" applyAlignment="1">
      <alignment horizontal="center" vertical="top"/>
    </xf>
    <xf numFmtId="0" fontId="4" fillId="33" borderId="10" xfId="0" applyFont="1" applyFill="1" applyBorder="1" applyAlignment="1">
      <alignment horizontal="right"/>
    </xf>
    <xf numFmtId="4" fontId="4" fillId="33" borderId="10" xfId="0" applyNumberFormat="1" applyFont="1" applyFill="1" applyBorder="1" applyAlignment="1">
      <alignment horizontal="right"/>
    </xf>
    <xf numFmtId="164" fontId="4" fillId="33" borderId="10" xfId="0" applyNumberFormat="1" applyFont="1" applyFill="1" applyBorder="1" applyAlignment="1">
      <alignment horizontal="right"/>
    </xf>
    <xf numFmtId="164" fontId="4" fillId="33" borderId="11" xfId="0" applyNumberFormat="1" applyFont="1" applyFill="1" applyBorder="1" applyAlignment="1">
      <alignment horizontal="right"/>
    </xf>
    <xf numFmtId="0" fontId="4" fillId="0" borderId="0" xfId="0" applyFont="1" applyFill="1" applyAlignment="1">
      <alignment horizontal="right"/>
    </xf>
    <xf numFmtId="0" fontId="4" fillId="0" borderId="0" xfId="0" applyFont="1" applyFill="1" applyAlignment="1">
      <alignment horizontal="center"/>
    </xf>
    <xf numFmtId="0" fontId="4" fillId="0" borderId="0" xfId="0" applyFont="1" applyFill="1" applyBorder="1" applyAlignment="1">
      <alignment vertical="top" wrapText="1"/>
    </xf>
    <xf numFmtId="0" fontId="4" fillId="0" borderId="0" xfId="0" applyFont="1" applyFill="1" applyBorder="1" applyAlignment="1">
      <alignment horizontal="right"/>
    </xf>
    <xf numFmtId="0" fontId="4" fillId="0" borderId="0" xfId="0" applyFont="1" applyBorder="1" applyAlignment="1">
      <alignment vertical="top" wrapText="1"/>
    </xf>
    <xf numFmtId="0" fontId="4" fillId="0" borderId="0" xfId="0" applyFont="1" applyBorder="1" applyAlignment="1">
      <alignment horizontal="center"/>
    </xf>
    <xf numFmtId="4" fontId="4" fillId="0" borderId="0" xfId="0" applyNumberFormat="1" applyFont="1" applyBorder="1" applyAlignment="1">
      <alignment horizontal="center"/>
    </xf>
    <xf numFmtId="0" fontId="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13" fillId="0" borderId="0" xfId="0" applyNumberFormat="1" applyFont="1" applyFill="1" applyBorder="1" applyAlignment="1" applyProtection="1">
      <alignment horizontal="justify" vertical="top"/>
      <protection/>
    </xf>
    <xf numFmtId="0" fontId="4" fillId="0" borderId="0" xfId="0" applyNumberFormat="1" applyFont="1" applyFill="1" applyBorder="1" applyAlignment="1" applyProtection="1">
      <alignment horizontal="center" vertical="top"/>
      <protection/>
    </xf>
    <xf numFmtId="4" fontId="4" fillId="0" borderId="0" xfId="0" applyNumberFormat="1" applyFont="1" applyFill="1" applyBorder="1" applyAlignment="1" applyProtection="1">
      <alignment vertical="top"/>
      <protection/>
    </xf>
    <xf numFmtId="4" fontId="4" fillId="0" borderId="0" xfId="0" applyNumberFormat="1" applyFont="1" applyAlignment="1">
      <alignment/>
    </xf>
    <xf numFmtId="4" fontId="64" fillId="0" borderId="0" xfId="0" applyNumberFormat="1" applyFont="1" applyFill="1" applyAlignment="1">
      <alignment/>
    </xf>
    <xf numFmtId="49" fontId="13" fillId="0" borderId="0" xfId="0" applyNumberFormat="1" applyFont="1" applyFill="1" applyBorder="1" applyAlignment="1" applyProtection="1">
      <alignment horizontal="right" vertical="top"/>
      <protection/>
    </xf>
    <xf numFmtId="0" fontId="4" fillId="0" borderId="0" xfId="0" applyNumberFormat="1" applyFont="1" applyFill="1" applyBorder="1" applyAlignment="1" applyProtection="1">
      <alignment horizontal="justify" vertical="top" wrapText="1"/>
      <protection/>
    </xf>
    <xf numFmtId="0" fontId="4" fillId="0" borderId="0" xfId="0" applyNumberFormat="1" applyFont="1" applyFill="1" applyBorder="1" applyAlignment="1" applyProtection="1">
      <alignment horizontal="justify" vertical="top"/>
      <protection/>
    </xf>
    <xf numFmtId="49" fontId="4" fillId="0" borderId="0" xfId="0" applyNumberFormat="1" applyFont="1" applyFill="1" applyBorder="1" applyAlignment="1" applyProtection="1">
      <alignment horizontal="center"/>
      <protection/>
    </xf>
    <xf numFmtId="4"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2" fontId="4" fillId="0" borderId="0" xfId="58" applyNumberFormat="1" applyFont="1" applyBorder="1" applyAlignment="1">
      <alignment horizontal="justify" vertical="top" wrapText="1"/>
      <protection/>
    </xf>
    <xf numFmtId="0" fontId="4" fillId="0" borderId="0" xfId="0" applyFont="1" applyAlignment="1">
      <alignment horizontal="center"/>
    </xf>
    <xf numFmtId="0" fontId="13" fillId="0" borderId="0" xfId="0" applyFont="1" applyAlignment="1">
      <alignment horizontal="right" vertical="top"/>
    </xf>
    <xf numFmtId="0" fontId="4" fillId="0" borderId="0" xfId="0" applyFont="1" applyAlignment="1">
      <alignment horizontal="justify" vertical="top" wrapText="1"/>
    </xf>
    <xf numFmtId="0" fontId="4" fillId="0" borderId="0" xfId="0" applyFont="1" applyAlignment="1">
      <alignment horizontal="justify"/>
    </xf>
    <xf numFmtId="0" fontId="4" fillId="0" borderId="0" xfId="0" applyFont="1" applyAlignment="1">
      <alignment horizontal="justify" wrapText="1"/>
    </xf>
    <xf numFmtId="0" fontId="13" fillId="0" borderId="18" xfId="0" applyFont="1" applyBorder="1" applyAlignment="1">
      <alignment horizontal="justify"/>
    </xf>
    <xf numFmtId="4" fontId="4" fillId="0" borderId="10" xfId="0" applyNumberFormat="1" applyFont="1" applyBorder="1" applyAlignment="1">
      <alignment/>
    </xf>
    <xf numFmtId="4" fontId="13" fillId="0" borderId="11" xfId="0" applyNumberFormat="1" applyFont="1" applyBorder="1" applyAlignment="1">
      <alignment/>
    </xf>
    <xf numFmtId="4" fontId="65" fillId="0" borderId="0" xfId="0" applyNumberFormat="1" applyFont="1" applyFill="1" applyBorder="1" applyAlignment="1">
      <alignment/>
    </xf>
    <xf numFmtId="4" fontId="65" fillId="0" borderId="0" xfId="0" applyNumberFormat="1" applyFont="1" applyFill="1" applyAlignment="1">
      <alignment/>
    </xf>
    <xf numFmtId="0" fontId="4" fillId="0" borderId="0" xfId="0" applyFont="1" applyFill="1" applyAlignment="1">
      <alignment vertical="top" wrapText="1"/>
    </xf>
    <xf numFmtId="0" fontId="4" fillId="0" borderId="0" xfId="0" applyFont="1" applyAlignment="1">
      <alignment vertical="top" wrapText="1"/>
    </xf>
    <xf numFmtId="0" fontId="4" fillId="33" borderId="10" xfId="0" applyFont="1" applyFill="1" applyBorder="1" applyAlignment="1">
      <alignment vertical="top" wrapText="1"/>
    </xf>
    <xf numFmtId="0" fontId="13" fillId="0" borderId="0" xfId="0" applyFont="1" applyBorder="1" applyAlignment="1">
      <alignment vertical="top" wrapText="1"/>
    </xf>
    <xf numFmtId="0" fontId="66" fillId="0" borderId="0" xfId="0" applyFont="1" applyFill="1" applyBorder="1" applyAlignment="1">
      <alignment vertical="top" wrapText="1"/>
    </xf>
    <xf numFmtId="0" fontId="4" fillId="0" borderId="0" xfId="0" applyFont="1" applyBorder="1" applyAlignment="1">
      <alignment horizontal="center"/>
    </xf>
    <xf numFmtId="0" fontId="4" fillId="0" borderId="12" xfId="0" applyFont="1" applyFill="1" applyBorder="1" applyAlignment="1">
      <alignment horizontal="center" vertical="top"/>
    </xf>
    <xf numFmtId="0" fontId="4" fillId="0" borderId="12" xfId="0" applyFont="1" applyFill="1" applyBorder="1" applyAlignment="1">
      <alignment horizontal="justify" wrapText="1"/>
    </xf>
    <xf numFmtId="0" fontId="4" fillId="0" borderId="12" xfId="0" applyFont="1" applyFill="1" applyBorder="1" applyAlignment="1">
      <alignment horizontal="center" vertical="top" wrapText="1"/>
    </xf>
    <xf numFmtId="43" fontId="4" fillId="0" borderId="12" xfId="42" applyFont="1" applyFill="1" applyBorder="1" applyAlignment="1">
      <alignment horizontal="center"/>
    </xf>
    <xf numFmtId="0" fontId="4" fillId="0" borderId="0" xfId="0" applyNumberFormat="1" applyFont="1" applyFill="1" applyBorder="1" applyAlignment="1">
      <alignment vertical="top" wrapText="1"/>
    </xf>
    <xf numFmtId="0" fontId="4"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4" fillId="0" borderId="0" xfId="0" applyNumberFormat="1" applyFont="1" applyFill="1" applyBorder="1" applyAlignment="1">
      <alignment horizontal="center" wrapText="1"/>
    </xf>
    <xf numFmtId="0" fontId="4" fillId="0" borderId="0" xfId="0" applyNumberFormat="1" applyFont="1" applyFill="1" applyAlignment="1">
      <alignment horizontal="center" wrapText="1"/>
    </xf>
    <xf numFmtId="0" fontId="4" fillId="0" borderId="0" xfId="0" applyFont="1" applyFill="1" applyBorder="1" applyAlignment="1">
      <alignment horizontal="left"/>
    </xf>
    <xf numFmtId="164" fontId="4" fillId="0" borderId="0" xfId="0" applyNumberFormat="1" applyFont="1" applyFill="1" applyAlignment="1">
      <alignment/>
    </xf>
    <xf numFmtId="0" fontId="4" fillId="0" borderId="0" xfId="0" applyFont="1" applyFill="1" applyAlignment="1">
      <alignment horizontal="left"/>
    </xf>
    <xf numFmtId="0" fontId="4" fillId="0" borderId="12" xfId="0" applyFont="1" applyFill="1" applyBorder="1" applyAlignment="1">
      <alignment horizontal="left"/>
    </xf>
    <xf numFmtId="4" fontId="4" fillId="0" borderId="12" xfId="0" applyNumberFormat="1" applyFont="1" applyFill="1" applyBorder="1" applyAlignment="1">
      <alignment horizontal="left"/>
    </xf>
    <xf numFmtId="164" fontId="4" fillId="0" borderId="12" xfId="0" applyNumberFormat="1" applyFont="1" applyFill="1" applyBorder="1" applyAlignment="1">
      <alignment horizontal="right"/>
    </xf>
    <xf numFmtId="164" fontId="4" fillId="0" borderId="12" xfId="0" applyNumberFormat="1" applyFont="1" applyFill="1" applyBorder="1" applyAlignment="1">
      <alignment/>
    </xf>
    <xf numFmtId="0" fontId="4" fillId="0" borderId="0" xfId="0" applyFont="1" applyBorder="1" applyAlignment="1">
      <alignment horizontal="left"/>
    </xf>
    <xf numFmtId="4" fontId="4" fillId="0" borderId="0" xfId="0" applyNumberFormat="1" applyFont="1" applyBorder="1" applyAlignment="1">
      <alignment horizontal="left"/>
    </xf>
    <xf numFmtId="164" fontId="4" fillId="0" borderId="0" xfId="0" applyNumberFormat="1" applyFont="1" applyBorder="1" applyAlignment="1">
      <alignment/>
    </xf>
    <xf numFmtId="0" fontId="13" fillId="0" borderId="0" xfId="0" applyFont="1" applyBorder="1" applyAlignment="1">
      <alignment horizontal="left"/>
    </xf>
    <xf numFmtId="4" fontId="13" fillId="0" borderId="0" xfId="0" applyNumberFormat="1" applyFont="1" applyBorder="1" applyAlignment="1">
      <alignment horizontal="left"/>
    </xf>
    <xf numFmtId="164" fontId="13" fillId="0" borderId="0" xfId="0" applyNumberFormat="1" applyFont="1" applyBorder="1" applyAlignment="1">
      <alignment/>
    </xf>
    <xf numFmtId="0" fontId="4" fillId="0" borderId="0" xfId="0" applyFont="1" applyAlignment="1">
      <alignment horizontal="left"/>
    </xf>
    <xf numFmtId="4" fontId="4" fillId="0" borderId="0" xfId="0" applyNumberFormat="1" applyFont="1" applyAlignment="1">
      <alignment horizontal="left"/>
    </xf>
    <xf numFmtId="0" fontId="4" fillId="33" borderId="10" xfId="0" applyFont="1" applyFill="1" applyBorder="1" applyAlignment="1">
      <alignment horizontal="left"/>
    </xf>
    <xf numFmtId="164" fontId="4" fillId="33" borderId="11" xfId="0" applyNumberFormat="1" applyFont="1" applyFill="1" applyBorder="1" applyAlignment="1">
      <alignment/>
    </xf>
    <xf numFmtId="0" fontId="4" fillId="0" borderId="0" xfId="0" applyNumberFormat="1" applyFont="1" applyFill="1" applyAlignment="1">
      <alignment horizontal="left" wrapText="1"/>
    </xf>
    <xf numFmtId="0" fontId="4" fillId="0" borderId="0" xfId="0" applyNumberFormat="1" applyFont="1" applyFill="1" applyAlignment="1">
      <alignment wrapText="1"/>
    </xf>
    <xf numFmtId="0" fontId="4" fillId="0" borderId="0" xfId="0" applyNumberFormat="1" applyFont="1" applyFill="1" applyBorder="1" applyAlignment="1">
      <alignment horizontal="left" wrapText="1"/>
    </xf>
    <xf numFmtId="0" fontId="4" fillId="0" borderId="0" xfId="0" applyNumberFormat="1" applyFont="1" applyFill="1" applyAlignment="1">
      <alignment horizontal="right" wrapText="1"/>
    </xf>
    <xf numFmtId="0" fontId="13" fillId="0" borderId="0" xfId="0" applyFont="1" applyFill="1" applyBorder="1" applyAlignment="1">
      <alignment horizontal="left"/>
    </xf>
    <xf numFmtId="4" fontId="13"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64" fontId="13" fillId="0" borderId="0" xfId="0" applyNumberFormat="1" applyFont="1" applyFill="1" applyBorder="1" applyAlignment="1">
      <alignment/>
    </xf>
    <xf numFmtId="164" fontId="4" fillId="0" borderId="0" xfId="0" applyNumberFormat="1" applyFont="1" applyBorder="1" applyAlignment="1">
      <alignment horizontal="center"/>
    </xf>
    <xf numFmtId="4" fontId="4" fillId="0" borderId="0" xfId="0" applyNumberFormat="1" applyFont="1" applyFill="1" applyBorder="1" applyAlignment="1">
      <alignment horizontal="right" vertical="center" wrapText="1"/>
    </xf>
    <xf numFmtId="164" fontId="4" fillId="0" borderId="0" xfId="0" applyNumberFormat="1" applyFont="1" applyAlignment="1">
      <alignment/>
    </xf>
    <xf numFmtId="0" fontId="63" fillId="0" borderId="0" xfId="0" applyFont="1" applyFill="1" applyAlignment="1">
      <alignment vertical="top" wrapText="1"/>
    </xf>
    <xf numFmtId="0" fontId="13" fillId="0" borderId="0" xfId="0" applyFont="1" applyFill="1" applyAlignment="1">
      <alignment horizontal="center" vertical="top"/>
    </xf>
    <xf numFmtId="4" fontId="13" fillId="0" borderId="0" xfId="0" applyNumberFormat="1" applyFont="1" applyBorder="1" applyAlignment="1">
      <alignment/>
    </xf>
    <xf numFmtId="0" fontId="1" fillId="0" borderId="0" xfId="0" applyFont="1" applyFill="1" applyBorder="1" applyAlignment="1">
      <alignment horizontal="center" vertical="top"/>
    </xf>
    <xf numFmtId="0" fontId="4" fillId="0" borderId="13" xfId="0" applyFont="1" applyFill="1" applyBorder="1" applyAlignment="1">
      <alignment/>
    </xf>
    <xf numFmtId="0" fontId="4" fillId="33" borderId="10" xfId="0" applyFont="1" applyFill="1" applyBorder="1" applyAlignment="1">
      <alignment/>
    </xf>
    <xf numFmtId="4" fontId="4" fillId="33" borderId="10" xfId="0" applyNumberFormat="1" applyFont="1" applyFill="1" applyBorder="1" applyAlignment="1">
      <alignment horizontal="left"/>
    </xf>
    <xf numFmtId="0" fontId="4" fillId="0" borderId="0" xfId="0" applyFont="1" applyBorder="1" applyAlignment="1">
      <alignment/>
    </xf>
    <xf numFmtId="0" fontId="4" fillId="0" borderId="0" xfId="0" applyFont="1" applyFill="1" applyAlignment="1">
      <alignment horizontal="center" vertical="top" wrapText="1"/>
    </xf>
    <xf numFmtId="0" fontId="4" fillId="0" borderId="12" xfId="0" applyFont="1" applyFill="1" applyBorder="1" applyAlignment="1">
      <alignment/>
    </xf>
    <xf numFmtId="0" fontId="13" fillId="0" borderId="0" xfId="0" applyFont="1" applyAlignment="1">
      <alignment/>
    </xf>
    <xf numFmtId="0" fontId="4" fillId="33" borderId="10" xfId="0" applyFont="1" applyFill="1" applyBorder="1" applyAlignment="1">
      <alignment wrapText="1"/>
    </xf>
    <xf numFmtId="0" fontId="4" fillId="0" borderId="0" xfId="0" applyNumberFormat="1" applyFont="1" applyFill="1" applyBorder="1" applyAlignment="1">
      <alignment wrapText="1"/>
    </xf>
    <xf numFmtId="0" fontId="4" fillId="0" borderId="0" xfId="0" applyNumberFormat="1" applyFont="1" applyAlignment="1">
      <alignment wrapText="1"/>
    </xf>
    <xf numFmtId="0" fontId="13" fillId="0" borderId="0" xfId="0" applyFont="1" applyFill="1" applyAlignment="1">
      <alignment/>
    </xf>
    <xf numFmtId="0" fontId="4" fillId="0" borderId="0" xfId="0" applyNumberFormat="1" applyFont="1" applyBorder="1" applyAlignment="1">
      <alignment wrapText="1"/>
    </xf>
    <xf numFmtId="0" fontId="4" fillId="0" borderId="0" xfId="0" applyNumberFormat="1" applyFont="1" applyBorder="1" applyAlignment="1">
      <alignment horizontal="center" wrapText="1"/>
    </xf>
    <xf numFmtId="0" fontId="13" fillId="0" borderId="10" xfId="0" applyFont="1" applyBorder="1" applyAlignment="1">
      <alignment horizontal="left" vertical="top"/>
    </xf>
    <xf numFmtId="4" fontId="9" fillId="33" borderId="19" xfId="0" applyNumberFormat="1" applyFont="1" applyFill="1" applyBorder="1" applyAlignment="1">
      <alignment horizontal="right" vertical="center"/>
    </xf>
    <xf numFmtId="4" fontId="9" fillId="33" borderId="12" xfId="0" applyNumberFormat="1" applyFont="1" applyFill="1" applyBorder="1" applyAlignment="1">
      <alignment horizontal="right"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1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rmal_građ.obrt.radovi2" xfId="58"/>
    <cellStyle name="Note" xfId="59"/>
    <cellStyle name="Obično_Troš_Kupska_3kat" xfId="60"/>
    <cellStyle name="Output" xfId="61"/>
    <cellStyle name="Percent" xfId="62"/>
    <cellStyle name="Title" xfId="63"/>
    <cellStyle name="Total" xfId="64"/>
    <cellStyle name="Warning Text"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H44"/>
  <sheetViews>
    <sheetView zoomScalePageLayoutView="0" workbookViewId="0" topLeftCell="A1">
      <selection activeCell="D30" sqref="D30"/>
    </sheetView>
  </sheetViews>
  <sheetFormatPr defaultColWidth="9.140625" defaultRowHeight="12.75"/>
  <cols>
    <col min="2" max="2" width="51.140625" style="0" bestFit="1" customWidth="1"/>
    <col min="5" max="5" width="10.7109375" style="0" bestFit="1" customWidth="1"/>
    <col min="6" max="6" width="11.00390625" style="0" bestFit="1" customWidth="1"/>
  </cols>
  <sheetData>
    <row r="3" spans="1:7" s="6" customFormat="1" ht="12.75">
      <c r="A3" s="96" t="s">
        <v>9</v>
      </c>
      <c r="B3" s="97" t="s">
        <v>19</v>
      </c>
      <c r="C3" s="15"/>
      <c r="D3" s="16"/>
      <c r="E3" s="17"/>
      <c r="F3" s="18"/>
      <c r="G3" s="104"/>
    </row>
    <row r="4" spans="1:7" s="6" customFormat="1" ht="12.75">
      <c r="A4" s="77"/>
      <c r="B4" s="19"/>
      <c r="C4" s="20"/>
      <c r="D4" s="21"/>
      <c r="E4" s="22"/>
      <c r="F4" s="22"/>
      <c r="G4" s="104"/>
    </row>
    <row r="5" spans="1:7" s="6" customFormat="1" ht="38.25">
      <c r="A5" s="77" t="s">
        <v>3</v>
      </c>
      <c r="B5" s="69" t="s">
        <v>197</v>
      </c>
      <c r="C5" s="20"/>
      <c r="D5" s="21"/>
      <c r="E5" s="22"/>
      <c r="F5" s="22"/>
      <c r="G5" s="104"/>
    </row>
    <row r="6" spans="1:7" s="6" customFormat="1" ht="12.75">
      <c r="A6" s="79"/>
      <c r="B6" s="23"/>
      <c r="C6" s="24" t="s">
        <v>6</v>
      </c>
      <c r="D6" s="111">
        <v>1</v>
      </c>
      <c r="E6" s="26"/>
      <c r="F6" s="22">
        <f>D6*E6</f>
        <v>0</v>
      </c>
      <c r="G6" s="104"/>
    </row>
    <row r="7" spans="1:7" s="6" customFormat="1" ht="12.75">
      <c r="A7" s="79"/>
      <c r="B7" s="23"/>
      <c r="C7" s="24"/>
      <c r="D7" s="25"/>
      <c r="E7" s="26"/>
      <c r="F7" s="26"/>
      <c r="G7" s="104"/>
    </row>
    <row r="8" spans="1:8" s="84" customFormat="1" ht="12.75" customHeight="1">
      <c r="A8" s="77" t="s">
        <v>31</v>
      </c>
      <c r="B8" s="264" t="s">
        <v>177</v>
      </c>
      <c r="C8" s="258"/>
      <c r="D8" s="259"/>
      <c r="E8" s="260"/>
      <c r="F8" s="260"/>
      <c r="G8" s="261"/>
      <c r="H8" s="261"/>
    </row>
    <row r="9" spans="1:8" s="84" customFormat="1" ht="282" customHeight="1">
      <c r="A9" s="262"/>
      <c r="B9" s="263" t="s">
        <v>178</v>
      </c>
      <c r="C9" s="258"/>
      <c r="D9" s="259"/>
      <c r="E9" s="260"/>
      <c r="F9" s="260"/>
      <c r="G9" s="261"/>
      <c r="H9" s="261"/>
    </row>
    <row r="10" spans="1:8" s="84" customFormat="1" ht="17.25" customHeight="1">
      <c r="A10" s="262"/>
      <c r="B10" s="264" t="s">
        <v>179</v>
      </c>
      <c r="C10" s="265" t="s">
        <v>180</v>
      </c>
      <c r="D10" s="266">
        <v>1</v>
      </c>
      <c r="E10" s="260"/>
      <c r="F10" s="260">
        <f>D10*E10</f>
        <v>0</v>
      </c>
      <c r="G10" s="261"/>
      <c r="H10" s="261"/>
    </row>
    <row r="11" spans="1:8" s="84" customFormat="1" ht="12.75">
      <c r="A11" s="262"/>
      <c r="B11" s="257"/>
      <c r="C11" s="258"/>
      <c r="D11" s="259"/>
      <c r="E11" s="260"/>
      <c r="F11" s="260"/>
      <c r="G11" s="261"/>
      <c r="H11" s="261"/>
    </row>
    <row r="12" spans="1:8" s="84" customFormat="1" ht="12.75" customHeight="1">
      <c r="A12" s="77" t="s">
        <v>12</v>
      </c>
      <c r="B12" s="264" t="s">
        <v>181</v>
      </c>
      <c r="C12" s="258"/>
      <c r="D12" s="259"/>
      <c r="E12" s="260"/>
      <c r="F12" s="260"/>
      <c r="G12" s="261"/>
      <c r="H12" s="261"/>
    </row>
    <row r="13" spans="1:8" s="84" customFormat="1" ht="45.75" customHeight="1">
      <c r="A13" s="262"/>
      <c r="B13" s="264" t="s">
        <v>182</v>
      </c>
      <c r="C13" s="258"/>
      <c r="D13" s="259"/>
      <c r="E13" s="260"/>
      <c r="F13" s="260"/>
      <c r="G13" s="261"/>
      <c r="H13" s="261"/>
    </row>
    <row r="14" spans="1:8" s="84" customFormat="1" ht="18" customHeight="1">
      <c r="A14" s="262"/>
      <c r="B14" s="264" t="s">
        <v>181</v>
      </c>
      <c r="C14" s="265" t="s">
        <v>44</v>
      </c>
      <c r="D14" s="266">
        <v>1</v>
      </c>
      <c r="E14" s="260"/>
      <c r="F14" s="260">
        <f>D14*E14</f>
        <v>0</v>
      </c>
      <c r="G14" s="261"/>
      <c r="H14" s="261"/>
    </row>
    <row r="15" spans="1:8" s="84" customFormat="1" ht="12.75">
      <c r="A15" s="262"/>
      <c r="B15" s="264"/>
      <c r="C15" s="265"/>
      <c r="D15" s="266"/>
      <c r="E15" s="260"/>
      <c r="F15" s="260"/>
      <c r="G15" s="261"/>
      <c r="H15" s="261"/>
    </row>
    <row r="16" spans="1:8" s="84" customFormat="1" ht="12.75" customHeight="1">
      <c r="A16" s="77" t="s">
        <v>13</v>
      </c>
      <c r="B16" s="264" t="s">
        <v>183</v>
      </c>
      <c r="C16" s="258"/>
      <c r="D16" s="259"/>
      <c r="E16" s="260"/>
      <c r="F16" s="260"/>
      <c r="G16" s="261"/>
      <c r="H16" s="261"/>
    </row>
    <row r="17" spans="1:8" s="84" customFormat="1" ht="86.25" customHeight="1">
      <c r="A17" s="262"/>
      <c r="B17" s="264" t="s">
        <v>184</v>
      </c>
      <c r="C17" s="258"/>
      <c r="D17" s="259"/>
      <c r="E17" s="260"/>
      <c r="F17" s="260"/>
      <c r="G17" s="261"/>
      <c r="H17" s="261"/>
    </row>
    <row r="18" spans="1:8" s="84" customFormat="1" ht="18.75" customHeight="1">
      <c r="A18" s="262"/>
      <c r="B18" s="264" t="s">
        <v>183</v>
      </c>
      <c r="C18" s="265" t="s">
        <v>180</v>
      </c>
      <c r="D18" s="266">
        <v>1</v>
      </c>
      <c r="E18" s="260"/>
      <c r="F18" s="260">
        <f>D18*E18</f>
        <v>0</v>
      </c>
      <c r="G18" s="261"/>
      <c r="H18" s="261"/>
    </row>
    <row r="19" spans="1:8" s="84" customFormat="1" ht="12.75">
      <c r="A19" s="262"/>
      <c r="B19" s="264"/>
      <c r="C19" s="265"/>
      <c r="D19" s="266"/>
      <c r="E19" s="260"/>
      <c r="F19" s="260"/>
      <c r="G19" s="261"/>
      <c r="H19" s="261"/>
    </row>
    <row r="20" spans="1:8" s="84" customFormat="1" ht="12.75" customHeight="1">
      <c r="A20" s="77" t="s">
        <v>14</v>
      </c>
      <c r="B20" s="264" t="s">
        <v>185</v>
      </c>
      <c r="C20" s="258"/>
      <c r="D20" s="259"/>
      <c r="E20" s="260"/>
      <c r="F20" s="260"/>
      <c r="G20" s="261"/>
      <c r="H20" s="261"/>
    </row>
    <row r="21" spans="1:8" s="84" customFormat="1" ht="69" customHeight="1">
      <c r="A21" s="262"/>
      <c r="B21" s="264" t="s">
        <v>186</v>
      </c>
      <c r="C21" s="258"/>
      <c r="D21" s="259"/>
      <c r="E21" s="260"/>
      <c r="F21" s="260"/>
      <c r="G21" s="261"/>
      <c r="H21" s="261"/>
    </row>
    <row r="22" spans="1:8" s="84" customFormat="1" ht="18.75" customHeight="1">
      <c r="A22" s="262"/>
      <c r="B22" s="264" t="s">
        <v>185</v>
      </c>
      <c r="C22" s="265" t="s">
        <v>180</v>
      </c>
      <c r="D22" s="266">
        <v>1</v>
      </c>
      <c r="E22" s="260"/>
      <c r="F22" s="260">
        <f>D22*E22</f>
        <v>0</v>
      </c>
      <c r="G22" s="261"/>
      <c r="H22" s="261"/>
    </row>
    <row r="23" spans="1:8" s="84" customFormat="1" ht="12.75">
      <c r="A23" s="262"/>
      <c r="B23" s="264"/>
      <c r="C23" s="265"/>
      <c r="D23" s="266"/>
      <c r="E23" s="260"/>
      <c r="F23" s="260"/>
      <c r="G23" s="261"/>
      <c r="H23" s="261"/>
    </row>
    <row r="24" spans="1:8" s="84" customFormat="1" ht="12.75" customHeight="1">
      <c r="A24" s="77" t="s">
        <v>32</v>
      </c>
      <c r="B24" s="264" t="s">
        <v>187</v>
      </c>
      <c r="C24" s="267"/>
      <c r="D24" s="259"/>
      <c r="E24" s="260"/>
      <c r="F24" s="260"/>
      <c r="G24" s="261"/>
      <c r="H24" s="261"/>
    </row>
    <row r="25" spans="1:8" s="84" customFormat="1" ht="80.25" customHeight="1">
      <c r="A25" s="262"/>
      <c r="B25" s="264" t="s">
        <v>188</v>
      </c>
      <c r="C25" s="258"/>
      <c r="D25" s="259"/>
      <c r="E25" s="260"/>
      <c r="F25" s="260"/>
      <c r="G25" s="261"/>
      <c r="H25" s="261"/>
    </row>
    <row r="26" spans="1:8" s="84" customFormat="1" ht="18.75" customHeight="1">
      <c r="A26" s="262"/>
      <c r="B26" s="264" t="s">
        <v>187</v>
      </c>
      <c r="C26" s="265" t="s">
        <v>180</v>
      </c>
      <c r="D26" s="266">
        <v>1</v>
      </c>
      <c r="E26" s="260"/>
      <c r="F26" s="260">
        <f>D26*E26</f>
        <v>0</v>
      </c>
      <c r="G26" s="261"/>
      <c r="H26" s="261"/>
    </row>
    <row r="27" spans="1:8" s="84" customFormat="1" ht="12.75">
      <c r="A27" s="262"/>
      <c r="B27" s="264"/>
      <c r="C27" s="265"/>
      <c r="D27" s="266"/>
      <c r="E27" s="260"/>
      <c r="F27" s="260"/>
      <c r="G27" s="261"/>
      <c r="H27" s="261"/>
    </row>
    <row r="28" spans="1:8" s="84" customFormat="1" ht="12.75" customHeight="1">
      <c r="A28" s="77" t="s">
        <v>33</v>
      </c>
      <c r="B28" s="264" t="s">
        <v>189</v>
      </c>
      <c r="C28" s="265"/>
      <c r="D28" s="266"/>
      <c r="E28" s="260"/>
      <c r="F28" s="260"/>
      <c r="G28" s="261"/>
      <c r="H28" s="261"/>
    </row>
    <row r="29" spans="1:8" s="84" customFormat="1" ht="57" customHeight="1">
      <c r="A29" s="262"/>
      <c r="B29" s="268" t="s">
        <v>190</v>
      </c>
      <c r="C29" s="265"/>
      <c r="D29" s="266"/>
      <c r="E29" s="260"/>
      <c r="F29" s="260"/>
      <c r="G29" s="261"/>
      <c r="H29" s="261"/>
    </row>
    <row r="30" spans="1:8" s="84" customFormat="1" ht="17.25" customHeight="1">
      <c r="A30" s="262"/>
      <c r="B30" s="264" t="s">
        <v>189</v>
      </c>
      <c r="C30" s="265" t="s">
        <v>180</v>
      </c>
      <c r="D30" s="266">
        <v>1</v>
      </c>
      <c r="E30" s="260"/>
      <c r="F30" s="260">
        <f>D30*E30</f>
        <v>0</v>
      </c>
      <c r="G30" s="261"/>
      <c r="H30" s="261"/>
    </row>
    <row r="31" spans="1:8" s="84" customFormat="1" ht="12.75">
      <c r="A31" s="262"/>
      <c r="B31" s="264"/>
      <c r="C31" s="265"/>
      <c r="D31" s="266"/>
      <c r="E31" s="260"/>
      <c r="F31" s="260"/>
      <c r="G31" s="261"/>
      <c r="H31" s="261"/>
    </row>
    <row r="32" spans="1:8" s="84" customFormat="1" ht="12.75" customHeight="1">
      <c r="A32" s="77" t="s">
        <v>35</v>
      </c>
      <c r="B32" s="264" t="s">
        <v>191</v>
      </c>
      <c r="C32" s="265"/>
      <c r="D32" s="266"/>
      <c r="E32" s="260"/>
      <c r="F32" s="260"/>
      <c r="G32" s="261"/>
      <c r="H32" s="261"/>
    </row>
    <row r="33" spans="1:8" s="84" customFormat="1" ht="120" customHeight="1">
      <c r="A33" s="262"/>
      <c r="B33" s="264" t="s">
        <v>192</v>
      </c>
      <c r="C33" s="265"/>
      <c r="D33" s="266"/>
      <c r="E33" s="260"/>
      <c r="F33" s="260"/>
      <c r="G33" s="261"/>
      <c r="H33" s="261"/>
    </row>
    <row r="34" spans="1:8" s="84" customFormat="1" ht="19.5" customHeight="1">
      <c r="A34" s="262"/>
      <c r="B34" s="264" t="s">
        <v>191</v>
      </c>
      <c r="C34" s="265" t="s">
        <v>180</v>
      </c>
      <c r="D34" s="266">
        <v>1</v>
      </c>
      <c r="E34" s="260"/>
      <c r="F34" s="260">
        <f>D34*E34</f>
        <v>0</v>
      </c>
      <c r="G34" s="261"/>
      <c r="H34" s="261"/>
    </row>
    <row r="35" spans="1:8" s="84" customFormat="1" ht="12.75">
      <c r="A35" s="270"/>
      <c r="B35" s="257"/>
      <c r="C35" s="269"/>
      <c r="D35" s="260"/>
      <c r="E35" s="260"/>
      <c r="F35" s="260"/>
      <c r="G35" s="261"/>
      <c r="H35" s="261"/>
    </row>
    <row r="36" spans="1:8" s="84" customFormat="1" ht="27" customHeight="1">
      <c r="A36" s="77" t="s">
        <v>36</v>
      </c>
      <c r="B36" s="272" t="s">
        <v>198</v>
      </c>
      <c r="C36" s="269"/>
      <c r="D36" s="260"/>
      <c r="E36" s="260"/>
      <c r="F36" s="260"/>
      <c r="G36" s="261"/>
      <c r="H36" s="261"/>
    </row>
    <row r="37" spans="1:8" s="84" customFormat="1" ht="19.5" customHeight="1">
      <c r="A37" s="270"/>
      <c r="B37" s="271"/>
      <c r="C37" s="269"/>
      <c r="D37" s="260"/>
      <c r="E37" s="260"/>
      <c r="F37" s="260"/>
      <c r="G37" s="261"/>
      <c r="H37" s="261"/>
    </row>
    <row r="38" spans="1:8" s="84" customFormat="1" ht="15" customHeight="1">
      <c r="A38" s="270"/>
      <c r="B38" s="272" t="s">
        <v>200</v>
      </c>
      <c r="C38" s="269" t="s">
        <v>199</v>
      </c>
      <c r="D38" s="260">
        <v>1</v>
      </c>
      <c r="E38" s="260"/>
      <c r="F38" s="260">
        <f>D38*E38</f>
        <v>0</v>
      </c>
      <c r="G38" s="261"/>
      <c r="H38" s="261"/>
    </row>
    <row r="39" spans="1:8" s="84" customFormat="1" ht="12.75">
      <c r="A39" s="270"/>
      <c r="B39" s="272"/>
      <c r="C39" s="269"/>
      <c r="D39" s="260"/>
      <c r="E39" s="260"/>
      <c r="F39" s="260"/>
      <c r="G39" s="261"/>
      <c r="H39" s="261"/>
    </row>
    <row r="40" spans="1:8" s="84" customFormat="1" ht="27" customHeight="1">
      <c r="A40" s="77" t="s">
        <v>201</v>
      </c>
      <c r="B40" s="272" t="s">
        <v>202</v>
      </c>
      <c r="C40" s="269"/>
      <c r="D40" s="260"/>
      <c r="E40" s="260"/>
      <c r="F40" s="260"/>
      <c r="G40" s="261"/>
      <c r="H40" s="261"/>
    </row>
    <row r="41" spans="1:8" s="84" customFormat="1" ht="12.75" customHeight="1">
      <c r="A41" s="270"/>
      <c r="B41" s="271"/>
      <c r="C41" s="269"/>
      <c r="D41" s="260"/>
      <c r="E41" s="260"/>
      <c r="F41" s="260"/>
      <c r="G41" s="261"/>
      <c r="H41" s="261"/>
    </row>
    <row r="42" spans="1:8" s="84" customFormat="1" ht="15" customHeight="1">
      <c r="A42" s="270"/>
      <c r="B42" s="272" t="s">
        <v>203</v>
      </c>
      <c r="C42" s="269" t="s">
        <v>199</v>
      </c>
      <c r="D42" s="260">
        <v>1</v>
      </c>
      <c r="E42" s="260"/>
      <c r="F42" s="260">
        <f>D42*E42</f>
        <v>0</v>
      </c>
      <c r="G42" s="261"/>
      <c r="H42" s="261"/>
    </row>
    <row r="43" spans="1:8" s="84" customFormat="1" ht="12.75">
      <c r="A43" s="270"/>
      <c r="B43" s="273"/>
      <c r="C43" s="269"/>
      <c r="D43" s="260"/>
      <c r="E43" s="260"/>
      <c r="F43" s="260"/>
      <c r="G43" s="261"/>
      <c r="H43" s="261"/>
    </row>
    <row r="44" spans="1:8" s="84" customFormat="1" ht="12.75" customHeight="1">
      <c r="A44" s="270"/>
      <c r="B44" s="274" t="s">
        <v>193</v>
      </c>
      <c r="C44" s="339" t="s">
        <v>194</v>
      </c>
      <c r="D44" s="339"/>
      <c r="E44" s="275"/>
      <c r="F44" s="276">
        <f>SUM(F5:F42)</f>
        <v>0</v>
      </c>
      <c r="G44" s="277"/>
      <c r="H44" s="278"/>
    </row>
  </sheetData>
  <sheetProtection password="D357" sheet="1"/>
  <mergeCells count="1">
    <mergeCell ref="C44:D4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I52"/>
  <sheetViews>
    <sheetView zoomScalePageLayoutView="0" workbookViewId="0" topLeftCell="A34">
      <selection activeCell="A5" sqref="A5:D50"/>
    </sheetView>
  </sheetViews>
  <sheetFormatPr defaultColWidth="9.140625" defaultRowHeight="12.75"/>
  <cols>
    <col min="2" max="2" width="51.57421875" style="0" bestFit="1" customWidth="1"/>
    <col min="6" max="6" width="11.00390625" style="0" bestFit="1" customWidth="1"/>
  </cols>
  <sheetData>
    <row r="3" spans="1:6" s="6" customFormat="1" ht="12.75">
      <c r="A3" s="96" t="s">
        <v>26</v>
      </c>
      <c r="B3" s="191" t="s">
        <v>59</v>
      </c>
      <c r="C3" s="171"/>
      <c r="D3" s="154"/>
      <c r="E3" s="35"/>
      <c r="F3" s="36"/>
    </row>
    <row r="4" spans="1:6" s="6" customFormat="1" ht="13.5">
      <c r="A4" s="77"/>
      <c r="B4" s="69"/>
      <c r="C4" s="172"/>
      <c r="D4" s="80"/>
      <c r="E4" s="44"/>
      <c r="F4" s="44"/>
    </row>
    <row r="5" spans="1:6" s="104" customFormat="1" ht="74.25" customHeight="1">
      <c r="A5" s="79" t="s">
        <v>3</v>
      </c>
      <c r="B5" s="230" t="s">
        <v>174</v>
      </c>
      <c r="C5" s="205"/>
      <c r="D5" s="109"/>
      <c r="E5" s="88"/>
      <c r="F5" s="88"/>
    </row>
    <row r="6" spans="1:6" s="104" customFormat="1" ht="15">
      <c r="A6" s="79"/>
      <c r="B6" s="162" t="s">
        <v>88</v>
      </c>
      <c r="C6" s="205" t="s">
        <v>43</v>
      </c>
      <c r="D6" s="80">
        <v>105</v>
      </c>
      <c r="E6" s="88"/>
      <c r="F6" s="88">
        <f>D6*E6</f>
        <v>0</v>
      </c>
    </row>
    <row r="7" spans="1:6" s="104" customFormat="1" ht="12.75">
      <c r="A7" s="79"/>
      <c r="B7" s="163" t="s">
        <v>89</v>
      </c>
      <c r="C7" s="205" t="s">
        <v>20</v>
      </c>
      <c r="D7" s="80">
        <v>102</v>
      </c>
      <c r="E7" s="88"/>
      <c r="F7" s="88">
        <f>D7*E7</f>
        <v>0</v>
      </c>
    </row>
    <row r="8" spans="1:6" s="104" customFormat="1" ht="12.75">
      <c r="A8" s="79"/>
      <c r="B8" s="163"/>
      <c r="C8" s="205"/>
      <c r="D8" s="80"/>
      <c r="E8" s="88"/>
      <c r="F8" s="88"/>
    </row>
    <row r="9" spans="1:6" s="149" customFormat="1" ht="12.75">
      <c r="A9" s="158" t="s">
        <v>31</v>
      </c>
      <c r="B9" s="149" t="s">
        <v>120</v>
      </c>
      <c r="C9" s="228"/>
      <c r="D9" s="99"/>
      <c r="E9" s="207"/>
      <c r="F9" s="207"/>
    </row>
    <row r="10" spans="1:6" s="149" customFormat="1" ht="12.75">
      <c r="A10" s="158"/>
      <c r="B10" s="149" t="s">
        <v>121</v>
      </c>
      <c r="C10" s="228"/>
      <c r="D10" s="99"/>
      <c r="E10" s="207"/>
      <c r="F10" s="207"/>
    </row>
    <row r="11" spans="1:6" s="149" customFormat="1" ht="12.75">
      <c r="A11" s="158"/>
      <c r="B11" s="149" t="s">
        <v>229</v>
      </c>
      <c r="C11" s="228"/>
      <c r="D11" s="99"/>
      <c r="E11" s="207"/>
      <c r="F11" s="207"/>
    </row>
    <row r="12" spans="1:6" s="149" customFormat="1" ht="12.75">
      <c r="A12" s="158"/>
      <c r="B12" s="149" t="s">
        <v>122</v>
      </c>
      <c r="C12" s="228"/>
      <c r="D12" s="99"/>
      <c r="E12" s="207"/>
      <c r="F12" s="207"/>
    </row>
    <row r="13" spans="1:6" s="149" customFormat="1" ht="12.75">
      <c r="A13" s="158"/>
      <c r="B13" s="149" t="s">
        <v>230</v>
      </c>
      <c r="C13" s="228"/>
      <c r="D13" s="99"/>
      <c r="E13" s="207"/>
      <c r="F13" s="207"/>
    </row>
    <row r="14" spans="1:6" s="149" customFormat="1" ht="12.75">
      <c r="A14" s="158"/>
      <c r="B14" s="149" t="s">
        <v>123</v>
      </c>
      <c r="C14" s="228"/>
      <c r="D14" s="99"/>
      <c r="E14" s="207"/>
      <c r="F14" s="207"/>
    </row>
    <row r="15" spans="1:6" s="149" customFormat="1" ht="12.75">
      <c r="A15" s="158"/>
      <c r="B15" s="149" t="s">
        <v>124</v>
      </c>
      <c r="C15" s="228"/>
      <c r="D15" s="99"/>
      <c r="E15" s="207"/>
      <c r="F15" s="207"/>
    </row>
    <row r="16" spans="1:6" s="149" customFormat="1" ht="12.75">
      <c r="A16" s="158"/>
      <c r="B16" s="149" t="s">
        <v>125</v>
      </c>
      <c r="C16" s="228"/>
      <c r="D16" s="99"/>
      <c r="E16" s="207"/>
      <c r="F16" s="207"/>
    </row>
    <row r="17" spans="1:6" s="149" customFormat="1" ht="12.75">
      <c r="A17" s="158"/>
      <c r="B17" s="149" t="s">
        <v>126</v>
      </c>
      <c r="C17" s="228"/>
      <c r="D17" s="99"/>
      <c r="E17" s="207"/>
      <c r="F17" s="207"/>
    </row>
    <row r="18" spans="1:6" s="149" customFormat="1" ht="12.75">
      <c r="A18" s="158"/>
      <c r="B18" s="149" t="s">
        <v>127</v>
      </c>
      <c r="C18" s="228"/>
      <c r="D18" s="99"/>
      <c r="E18" s="207"/>
      <c r="F18" s="207"/>
    </row>
    <row r="19" spans="1:6" s="149" customFormat="1" ht="12.75">
      <c r="A19" s="158"/>
      <c r="B19" s="149" t="s">
        <v>128</v>
      </c>
      <c r="C19" s="228"/>
      <c r="D19" s="99"/>
      <c r="E19" s="207"/>
      <c r="F19" s="207"/>
    </row>
    <row r="20" spans="1:6" s="149" customFormat="1" ht="12.75">
      <c r="A20" s="158"/>
      <c r="B20" s="149" t="s">
        <v>129</v>
      </c>
      <c r="C20" s="228"/>
      <c r="D20" s="99"/>
      <c r="E20" s="207"/>
      <c r="F20" s="207"/>
    </row>
    <row r="21" spans="1:6" s="149" customFormat="1" ht="12.75">
      <c r="A21" s="158"/>
      <c r="B21" s="149" t="s">
        <v>130</v>
      </c>
      <c r="C21" s="228"/>
      <c r="D21" s="99"/>
      <c r="E21" s="207"/>
      <c r="F21" s="207"/>
    </row>
    <row r="22" spans="1:6" s="149" customFormat="1" ht="12.75">
      <c r="A22" s="158"/>
      <c r="B22" s="149" t="s">
        <v>131</v>
      </c>
      <c r="C22" s="228"/>
      <c r="D22" s="99"/>
      <c r="E22" s="207"/>
      <c r="F22" s="207"/>
    </row>
    <row r="23" spans="1:6" s="149" customFormat="1" ht="12.75">
      <c r="A23" s="158"/>
      <c r="B23" s="149" t="s">
        <v>132</v>
      </c>
      <c r="C23" s="228"/>
      <c r="D23" s="99"/>
      <c r="E23" s="207"/>
      <c r="F23" s="207"/>
    </row>
    <row r="24" spans="1:6" s="149" customFormat="1" ht="12.75">
      <c r="A24" s="158"/>
      <c r="B24" s="149" t="s">
        <v>133</v>
      </c>
      <c r="C24" s="228"/>
      <c r="D24" s="99"/>
      <c r="E24" s="207"/>
      <c r="F24" s="207"/>
    </row>
    <row r="25" spans="1:6" s="149" customFormat="1" ht="12.75">
      <c r="A25" s="158"/>
      <c r="B25" s="149" t="s">
        <v>134</v>
      </c>
      <c r="C25" s="228"/>
      <c r="D25" s="99"/>
      <c r="E25" s="207"/>
      <c r="F25" s="207"/>
    </row>
    <row r="26" spans="1:6" s="149" customFormat="1" ht="12.75">
      <c r="A26" s="158"/>
      <c r="B26" s="149" t="s">
        <v>135</v>
      </c>
      <c r="C26" s="228"/>
      <c r="D26" s="99"/>
      <c r="E26" s="207"/>
      <c r="F26" s="207"/>
    </row>
    <row r="27" spans="1:6" s="149" customFormat="1" ht="12.75">
      <c r="A27" s="158"/>
      <c r="B27" s="149" t="s">
        <v>136</v>
      </c>
      <c r="C27" s="228"/>
      <c r="D27" s="99"/>
      <c r="E27" s="207"/>
      <c r="F27" s="207"/>
    </row>
    <row r="28" spans="1:7" s="149" customFormat="1" ht="12.75">
      <c r="A28" s="157"/>
      <c r="B28" s="149" t="s">
        <v>137</v>
      </c>
      <c r="C28" s="231"/>
      <c r="D28" s="207"/>
      <c r="E28" s="207"/>
      <c r="F28" s="207"/>
      <c r="G28" s="208"/>
    </row>
    <row r="29" spans="1:7" s="149" customFormat="1" ht="12.75">
      <c r="A29" s="157"/>
      <c r="B29" s="149" t="s">
        <v>138</v>
      </c>
      <c r="C29" s="231"/>
      <c r="D29" s="207"/>
      <c r="E29" s="207"/>
      <c r="F29" s="207"/>
      <c r="G29" s="208"/>
    </row>
    <row r="30" spans="1:7" s="149" customFormat="1" ht="12.75">
      <c r="A30" s="157"/>
      <c r="B30" s="149" t="s">
        <v>139</v>
      </c>
      <c r="C30" s="231"/>
      <c r="D30" s="207"/>
      <c r="E30" s="207"/>
      <c r="F30" s="207"/>
      <c r="G30" s="208"/>
    </row>
    <row r="31" spans="1:6" s="149" customFormat="1" ht="15">
      <c r="A31" s="158"/>
      <c r="B31" s="232"/>
      <c r="C31" s="228" t="s">
        <v>140</v>
      </c>
      <c r="D31" s="99">
        <f>400+45+108</f>
        <v>553</v>
      </c>
      <c r="E31" s="207"/>
      <c r="F31" s="207">
        <f>D31*E31</f>
        <v>0</v>
      </c>
    </row>
    <row r="32" spans="1:7" s="149" customFormat="1" ht="12.75">
      <c r="A32" s="157"/>
      <c r="B32" s="233"/>
      <c r="C32" s="231"/>
      <c r="D32" s="207"/>
      <c r="E32" s="207"/>
      <c r="F32" s="207"/>
      <c r="G32" s="208"/>
    </row>
    <row r="33" spans="1:5" s="235" customFormat="1" ht="25.5">
      <c r="A33" s="158" t="s">
        <v>12</v>
      </c>
      <c r="B33" s="242" t="s">
        <v>141</v>
      </c>
      <c r="C33" s="234"/>
      <c r="E33" s="234"/>
    </row>
    <row r="34" spans="1:6" s="149" customFormat="1" ht="12.75">
      <c r="A34" s="158"/>
      <c r="B34" s="232"/>
      <c r="C34" s="228" t="s">
        <v>20</v>
      </c>
      <c r="D34" s="99">
        <f>87+28+42</f>
        <v>157</v>
      </c>
      <c r="E34" s="207"/>
      <c r="F34" s="207">
        <f>D34*E34</f>
        <v>0</v>
      </c>
    </row>
    <row r="35" spans="1:7" s="104" customFormat="1" ht="12.75">
      <c r="A35" s="79"/>
      <c r="B35" s="236"/>
      <c r="C35" s="237"/>
      <c r="D35" s="151"/>
      <c r="E35" s="222"/>
      <c r="F35" s="222"/>
      <c r="G35" s="92"/>
    </row>
    <row r="36" spans="1:7" s="6" customFormat="1" ht="12.75">
      <c r="A36" s="79"/>
      <c r="B36" s="70"/>
      <c r="C36" s="169"/>
      <c r="D36" s="107"/>
      <c r="E36" s="37"/>
      <c r="F36" s="37"/>
      <c r="G36" s="92"/>
    </row>
    <row r="37" spans="1:7" s="6" customFormat="1" ht="13.5">
      <c r="A37" s="79"/>
      <c r="B37" s="196" t="s">
        <v>60</v>
      </c>
      <c r="C37" s="180"/>
      <c r="D37" s="150"/>
      <c r="E37" s="118"/>
      <c r="F37" s="118">
        <f>SUM(F5:F34)</f>
        <v>0</v>
      </c>
      <c r="G37" s="92"/>
    </row>
    <row r="38" spans="1:7" s="6" customFormat="1" ht="12.75">
      <c r="A38" s="77"/>
      <c r="B38" s="41"/>
      <c r="C38" s="45"/>
      <c r="D38" s="88"/>
      <c r="E38" s="37"/>
      <c r="F38" s="37"/>
      <c r="G38" s="92"/>
    </row>
    <row r="39" spans="1:7" s="6" customFormat="1" ht="12.75">
      <c r="A39" s="78"/>
      <c r="B39" s="190"/>
      <c r="C39" s="170"/>
      <c r="D39" s="152"/>
      <c r="E39" s="14"/>
      <c r="F39" s="14"/>
      <c r="G39" s="92"/>
    </row>
    <row r="40" spans="1:7" s="6" customFormat="1" ht="12.75">
      <c r="A40" s="96" t="s">
        <v>50</v>
      </c>
      <c r="B40" s="191" t="s">
        <v>46</v>
      </c>
      <c r="C40" s="171"/>
      <c r="D40" s="154"/>
      <c r="E40" s="35"/>
      <c r="F40" s="35"/>
      <c r="G40" s="92"/>
    </row>
    <row r="41" spans="1:7" s="6" customFormat="1" ht="13.5">
      <c r="A41" s="77"/>
      <c r="B41" s="69"/>
      <c r="C41" s="172"/>
      <c r="D41" s="80"/>
      <c r="E41" s="44"/>
      <c r="F41" s="44"/>
      <c r="G41" s="92"/>
    </row>
    <row r="42" spans="1:9" s="104" customFormat="1" ht="102" customHeight="1">
      <c r="A42" s="79" t="s">
        <v>3</v>
      </c>
      <c r="B42" s="230" t="s">
        <v>117</v>
      </c>
      <c r="C42" s="205"/>
      <c r="D42" s="109"/>
      <c r="E42" s="88"/>
      <c r="F42" s="88"/>
      <c r="I42" s="155"/>
    </row>
    <row r="43" spans="1:6" s="104" customFormat="1" ht="12.75">
      <c r="A43" s="79"/>
      <c r="B43" s="162"/>
      <c r="C43" s="205"/>
      <c r="D43" s="109"/>
      <c r="E43" s="88"/>
      <c r="F43" s="88"/>
    </row>
    <row r="44" spans="1:6" s="104" customFormat="1" ht="15">
      <c r="A44" s="79"/>
      <c r="B44" s="162" t="s">
        <v>118</v>
      </c>
      <c r="C44" s="205" t="s">
        <v>43</v>
      </c>
      <c r="D44" s="80">
        <f>9.37*1.5+(12.5+15.2+9.5+16.6+9.1+9.1+10.4+10.4+8.5)*3</f>
        <v>317.95500000000004</v>
      </c>
      <c r="E44" s="88"/>
      <c r="F44" s="88">
        <f>D44*E44</f>
        <v>0</v>
      </c>
    </row>
    <row r="45" spans="1:6" s="104" customFormat="1" ht="12.75">
      <c r="A45" s="77"/>
      <c r="B45" s="162"/>
      <c r="C45" s="205"/>
      <c r="D45" s="108"/>
      <c r="E45" s="88"/>
      <c r="F45" s="88"/>
    </row>
    <row r="46" spans="1:9" s="104" customFormat="1" ht="95.25" customHeight="1">
      <c r="A46" s="79" t="s">
        <v>31</v>
      </c>
      <c r="B46" s="230" t="s">
        <v>116</v>
      </c>
      <c r="C46" s="205"/>
      <c r="D46" s="109"/>
      <c r="E46" s="88"/>
      <c r="F46" s="88"/>
      <c r="I46" s="155"/>
    </row>
    <row r="47" spans="1:6" s="104" customFormat="1" ht="12.75">
      <c r="A47" s="79"/>
      <c r="B47" s="162"/>
      <c r="C47" s="205"/>
      <c r="D47" s="109"/>
      <c r="E47" s="88"/>
      <c r="F47" s="88"/>
    </row>
    <row r="48" spans="1:6" s="104" customFormat="1" ht="15">
      <c r="A48" s="79"/>
      <c r="B48" s="162" t="s">
        <v>119</v>
      </c>
      <c r="C48" s="205" t="s">
        <v>43</v>
      </c>
      <c r="D48" s="80">
        <f>71+10+20</f>
        <v>101</v>
      </c>
      <c r="E48" s="88"/>
      <c r="F48" s="88">
        <f>D48*E48</f>
        <v>0</v>
      </c>
    </row>
    <row r="49" spans="1:6" s="104" customFormat="1" ht="12.75">
      <c r="A49" s="79"/>
      <c r="B49" s="162" t="s">
        <v>158</v>
      </c>
      <c r="C49" s="205" t="s">
        <v>20</v>
      </c>
      <c r="D49" s="80">
        <v>50</v>
      </c>
      <c r="E49" s="88"/>
      <c r="F49" s="88">
        <f>D49*E49</f>
        <v>0</v>
      </c>
    </row>
    <row r="50" spans="1:6" s="6" customFormat="1" ht="15.75" customHeight="1">
      <c r="A50" s="79"/>
      <c r="B50" s="47"/>
      <c r="C50" s="48"/>
      <c r="D50" s="153"/>
      <c r="E50" s="40"/>
      <c r="F50" s="40"/>
    </row>
    <row r="51" spans="1:6" s="6" customFormat="1" ht="12.75">
      <c r="A51" s="162"/>
      <c r="B51" s="195"/>
      <c r="C51" s="172"/>
      <c r="D51" s="80"/>
      <c r="E51" s="37"/>
      <c r="F51" s="37"/>
    </row>
    <row r="52" spans="1:6" s="6" customFormat="1" ht="13.5">
      <c r="A52" s="162"/>
      <c r="B52" s="196" t="s">
        <v>48</v>
      </c>
      <c r="C52" s="180"/>
      <c r="D52" s="150"/>
      <c r="E52" s="118"/>
      <c r="F52" s="118">
        <f>SUM(F43:F49)</f>
        <v>0</v>
      </c>
    </row>
  </sheetData>
  <sheetProtection password="D357"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3:F18"/>
  <sheetViews>
    <sheetView zoomScalePageLayoutView="0" workbookViewId="0" topLeftCell="A1">
      <selection activeCell="A6" sqref="A6:D16"/>
    </sheetView>
  </sheetViews>
  <sheetFormatPr defaultColWidth="9.140625" defaultRowHeight="12.75"/>
  <cols>
    <col min="2" max="2" width="38.57421875" style="0" customWidth="1"/>
    <col min="6" max="6" width="10.140625" style="0" bestFit="1" customWidth="1"/>
  </cols>
  <sheetData>
    <row r="3" spans="1:6" s="6" customFormat="1" ht="12.75">
      <c r="A3" s="164" t="s">
        <v>51</v>
      </c>
      <c r="B3" s="198" t="s">
        <v>5</v>
      </c>
      <c r="C3" s="171"/>
      <c r="D3" s="16"/>
      <c r="E3" s="35"/>
      <c r="F3" s="36"/>
    </row>
    <row r="4" spans="1:6" s="6" customFormat="1" ht="13.5">
      <c r="A4" s="165"/>
      <c r="B4" s="199"/>
      <c r="C4" s="179"/>
      <c r="D4" s="50"/>
      <c r="E4" s="51"/>
      <c r="F4" s="51"/>
    </row>
    <row r="5" spans="1:6" s="6" customFormat="1" ht="13.5">
      <c r="A5" s="165"/>
      <c r="B5" s="199"/>
      <c r="C5" s="179"/>
      <c r="D5" s="50"/>
      <c r="E5" s="51"/>
      <c r="F5" s="39"/>
    </row>
    <row r="6" spans="1:6" s="104" customFormat="1" ht="69" customHeight="1">
      <c r="A6" s="77" t="s">
        <v>3</v>
      </c>
      <c r="B6" s="194" t="s">
        <v>115</v>
      </c>
      <c r="C6" s="238"/>
      <c r="D6" s="110"/>
      <c r="E6" s="93"/>
      <c r="F6" s="90"/>
    </row>
    <row r="7" spans="1:6" s="104" customFormat="1" ht="25.5">
      <c r="A7" s="77"/>
      <c r="B7" s="239" t="s">
        <v>225</v>
      </c>
      <c r="C7" s="205" t="s">
        <v>43</v>
      </c>
      <c r="D7" s="80">
        <v>840</v>
      </c>
      <c r="E7" s="88"/>
      <c r="F7" s="88">
        <f>D7*E7</f>
        <v>0</v>
      </c>
    </row>
    <row r="8" spans="1:6" s="104" customFormat="1" ht="12.75">
      <c r="A8" s="77"/>
      <c r="B8" s="200"/>
      <c r="C8" s="205"/>
      <c r="D8" s="80"/>
      <c r="E8" s="88"/>
      <c r="F8" s="88"/>
    </row>
    <row r="9" spans="1:6" s="104" customFormat="1" ht="13.5">
      <c r="A9" s="77"/>
      <c r="B9" s="194"/>
      <c r="C9" s="238"/>
      <c r="D9" s="110"/>
      <c r="E9" s="93"/>
      <c r="F9" s="90"/>
    </row>
    <row r="10" spans="1:6" s="104" customFormat="1" ht="114.75" customHeight="1">
      <c r="A10" s="77" t="s">
        <v>31</v>
      </c>
      <c r="B10" s="194" t="s">
        <v>226</v>
      </c>
      <c r="C10" s="238"/>
      <c r="D10" s="110"/>
      <c r="E10" s="93"/>
      <c r="F10" s="90"/>
    </row>
    <row r="11" spans="1:6" s="104" customFormat="1" ht="15">
      <c r="A11" s="165"/>
      <c r="B11" s="167" t="s">
        <v>114</v>
      </c>
      <c r="C11" s="205" t="s">
        <v>43</v>
      </c>
      <c r="D11" s="80">
        <v>849.8</v>
      </c>
      <c r="E11" s="88"/>
      <c r="F11" s="88">
        <f>D11*E11</f>
        <v>0</v>
      </c>
    </row>
    <row r="12" spans="1:6" s="104" customFormat="1" ht="12.75">
      <c r="A12" s="165"/>
      <c r="B12" s="167"/>
      <c r="C12" s="205"/>
      <c r="D12" s="80"/>
      <c r="E12" s="88"/>
      <c r="F12" s="88"/>
    </row>
    <row r="13" spans="1:6" s="104" customFormat="1" ht="58.5" customHeight="1">
      <c r="A13" s="77" t="s">
        <v>12</v>
      </c>
      <c r="B13" s="194" t="s">
        <v>173</v>
      </c>
      <c r="C13" s="238"/>
      <c r="D13" s="110"/>
      <c r="E13" s="93"/>
      <c r="F13" s="90"/>
    </row>
    <row r="14" spans="1:6" s="104" customFormat="1" ht="15">
      <c r="A14" s="165"/>
      <c r="B14" s="167" t="s">
        <v>114</v>
      </c>
      <c r="C14" s="205" t="s">
        <v>43</v>
      </c>
      <c r="D14" s="80">
        <f>14.8*13.4</f>
        <v>198.32000000000002</v>
      </c>
      <c r="E14" s="88"/>
      <c r="F14" s="88">
        <f>D14*E14</f>
        <v>0</v>
      </c>
    </row>
    <row r="15" spans="1:6" s="6" customFormat="1" ht="13.5">
      <c r="A15" s="165"/>
      <c r="B15" s="199"/>
      <c r="C15" s="179"/>
      <c r="D15" s="50"/>
      <c r="E15" s="51"/>
      <c r="F15" s="39"/>
    </row>
    <row r="16" spans="1:6" s="6" customFormat="1" ht="12.75">
      <c r="A16" s="165"/>
      <c r="B16" s="201"/>
      <c r="C16" s="181"/>
      <c r="D16" s="28"/>
      <c r="E16" s="40"/>
      <c r="F16" s="40"/>
    </row>
    <row r="17" spans="1:6" s="6" customFormat="1" ht="12.75">
      <c r="A17" s="165"/>
      <c r="B17" s="199"/>
      <c r="C17" s="179"/>
      <c r="D17" s="25"/>
      <c r="E17" s="39"/>
      <c r="F17" s="39"/>
    </row>
    <row r="18" spans="1:6" s="6" customFormat="1" ht="13.5">
      <c r="A18" s="165"/>
      <c r="B18" s="196" t="s">
        <v>7</v>
      </c>
      <c r="C18" s="182"/>
      <c r="D18" s="119"/>
      <c r="E18" s="113"/>
      <c r="F18" s="113">
        <f>SUM(F5:F15)</f>
        <v>0</v>
      </c>
    </row>
  </sheetData>
  <sheetProtection password="D357" sheet="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3:F13"/>
  <sheetViews>
    <sheetView zoomScalePageLayoutView="0" workbookViewId="0" topLeftCell="A1">
      <selection activeCell="A5" sqref="A5:D9"/>
    </sheetView>
  </sheetViews>
  <sheetFormatPr defaultColWidth="9.140625" defaultRowHeight="12.75"/>
  <cols>
    <col min="1" max="1" width="5.8515625" style="0" customWidth="1"/>
    <col min="2" max="2" width="36.421875" style="0" bestFit="1" customWidth="1"/>
    <col min="6" max="6" width="10.140625" style="0" bestFit="1" customWidth="1"/>
  </cols>
  <sheetData>
    <row r="3" spans="1:6" s="6" customFormat="1" ht="12.75">
      <c r="A3" s="96" t="s">
        <v>53</v>
      </c>
      <c r="B3" s="191" t="s">
        <v>39</v>
      </c>
      <c r="C3" s="184"/>
      <c r="D3" s="52"/>
      <c r="E3" s="35"/>
      <c r="F3" s="18"/>
    </row>
    <row r="4" spans="1:6" s="6" customFormat="1" ht="12.75">
      <c r="A4" s="77"/>
      <c r="B4" s="69"/>
      <c r="C4" s="185"/>
      <c r="D4" s="38"/>
      <c r="E4" s="22"/>
      <c r="F4" s="22"/>
    </row>
    <row r="5" spans="1:6" s="104" customFormat="1" ht="266.25" customHeight="1">
      <c r="A5" s="79" t="s">
        <v>3</v>
      </c>
      <c r="B5" s="163" t="s">
        <v>258</v>
      </c>
      <c r="C5" s="240"/>
      <c r="D5" s="216"/>
      <c r="E5" s="133"/>
      <c r="F5" s="133"/>
    </row>
    <row r="6" spans="1:6" s="104" customFormat="1" ht="12.75">
      <c r="A6" s="166"/>
      <c r="B6" s="239"/>
      <c r="C6" s="205" t="s">
        <v>0</v>
      </c>
      <c r="D6" s="80">
        <v>50</v>
      </c>
      <c r="E6" s="88"/>
      <c r="F6" s="88">
        <f>D6*E6</f>
        <v>0</v>
      </c>
    </row>
    <row r="7" spans="1:6" s="104" customFormat="1" ht="12.75">
      <c r="A7" s="166"/>
      <c r="B7" s="239"/>
      <c r="C7" s="205"/>
      <c r="D7" s="138"/>
      <c r="E7" s="133"/>
      <c r="F7" s="133"/>
    </row>
    <row r="8" spans="1:6" s="104" customFormat="1" ht="101.25" customHeight="1">
      <c r="A8" s="166" t="s">
        <v>31</v>
      </c>
      <c r="B8" s="163" t="s">
        <v>259</v>
      </c>
      <c r="C8" s="241"/>
      <c r="D8" s="139"/>
      <c r="E8" s="133"/>
      <c r="F8" s="133"/>
    </row>
    <row r="9" spans="1:6" s="104" customFormat="1" ht="12.75">
      <c r="A9" s="166"/>
      <c r="B9" s="200"/>
      <c r="C9" s="241" t="s">
        <v>44</v>
      </c>
      <c r="D9" s="80">
        <v>4</v>
      </c>
      <c r="E9" s="88"/>
      <c r="F9" s="88">
        <f>D9*E9</f>
        <v>0</v>
      </c>
    </row>
    <row r="10" spans="1:6" s="6" customFormat="1" ht="12.75">
      <c r="A10" s="166"/>
      <c r="B10" s="46"/>
      <c r="C10" s="186"/>
      <c r="D10" s="139"/>
      <c r="E10" s="133"/>
      <c r="F10" s="133"/>
    </row>
    <row r="11" spans="1:6" s="6" customFormat="1" ht="12.75">
      <c r="A11" s="77"/>
      <c r="B11" s="202"/>
      <c r="C11" s="187"/>
      <c r="D11" s="53"/>
      <c r="E11" s="29"/>
      <c r="F11" s="29"/>
    </row>
    <row r="12" spans="1:6" s="6" customFormat="1" ht="12.75">
      <c r="A12" s="77"/>
      <c r="B12" s="69"/>
      <c r="C12" s="185"/>
      <c r="D12" s="38"/>
      <c r="E12" s="22"/>
      <c r="F12" s="22"/>
    </row>
    <row r="13" spans="1:6" s="6" customFormat="1" ht="13.5">
      <c r="A13" s="77"/>
      <c r="B13" s="203" t="s">
        <v>40</v>
      </c>
      <c r="C13" s="188"/>
      <c r="D13" s="120"/>
      <c r="E13" s="121"/>
      <c r="F13" s="121">
        <f>SUM(F6:F10)</f>
        <v>0</v>
      </c>
    </row>
  </sheetData>
  <sheetProtection password="D357"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P45"/>
  <sheetViews>
    <sheetView zoomScalePageLayoutView="0" workbookViewId="0" topLeftCell="A31">
      <selection activeCell="K58" sqref="K58"/>
    </sheetView>
  </sheetViews>
  <sheetFormatPr defaultColWidth="8.7109375" defaultRowHeight="12.75"/>
  <cols>
    <col min="1" max="1" width="6.7109375" style="149" customWidth="1"/>
    <col min="2" max="2" width="36.7109375" style="84" customWidth="1"/>
    <col min="3" max="3" width="6.7109375" style="307" customWidth="1"/>
    <col min="4" max="4" width="7.7109375" style="308" customWidth="1"/>
    <col min="5" max="5" width="11.57421875" style="83" customWidth="1"/>
    <col min="6" max="6" width="13.7109375" style="321" customWidth="1"/>
    <col min="7" max="7" width="8.28125" style="84" customWidth="1"/>
    <col min="8" max="8" width="8.7109375" style="84" customWidth="1"/>
    <col min="9" max="9" width="5.421875" style="84" customWidth="1"/>
    <col min="10" max="13" width="8.7109375" style="84" customWidth="1"/>
    <col min="14" max="14" width="10.7109375" style="84" customWidth="1"/>
    <col min="15" max="16384" width="8.7109375" style="84" customWidth="1"/>
  </cols>
  <sheetData>
    <row r="2" spans="1:15" ht="12.75">
      <c r="A2" s="326" t="s">
        <v>58</v>
      </c>
      <c r="B2" s="327" t="s">
        <v>52</v>
      </c>
      <c r="C2" s="309"/>
      <c r="D2" s="328"/>
      <c r="E2" s="246"/>
      <c r="F2" s="310"/>
      <c r="O2" s="81"/>
    </row>
    <row r="3" spans="1:16" ht="13.5" customHeight="1">
      <c r="A3" s="208"/>
      <c r="B3" s="329"/>
      <c r="C3" s="301"/>
      <c r="D3" s="302"/>
      <c r="E3" s="87"/>
      <c r="F3" s="303"/>
      <c r="G3" s="329"/>
      <c r="H3" s="329"/>
      <c r="I3" s="329"/>
      <c r="J3" s="329"/>
      <c r="K3" s="329"/>
      <c r="L3" s="329"/>
      <c r="M3" s="329"/>
      <c r="N3" s="329"/>
      <c r="O3" s="329"/>
      <c r="P3" s="329"/>
    </row>
    <row r="4" spans="1:16" s="149" customFormat="1" ht="95.25" customHeight="1">
      <c r="A4" s="330" t="s">
        <v>3</v>
      </c>
      <c r="B4" s="289" t="s">
        <v>228</v>
      </c>
      <c r="C4" s="294"/>
      <c r="D4" s="294"/>
      <c r="E4" s="225"/>
      <c r="F4" s="295"/>
      <c r="G4" s="208"/>
      <c r="H4" s="208"/>
      <c r="I4" s="208"/>
      <c r="J4" s="208"/>
      <c r="K4" s="208"/>
      <c r="L4" s="208"/>
      <c r="M4" s="208"/>
      <c r="N4" s="208"/>
      <c r="O4" s="208"/>
      <c r="P4" s="208"/>
    </row>
    <row r="5" spans="1:16" s="149" customFormat="1" ht="13.5" customHeight="1">
      <c r="A5" s="330"/>
      <c r="B5" s="289"/>
      <c r="C5" s="294"/>
      <c r="D5" s="294"/>
      <c r="E5" s="225"/>
      <c r="F5" s="295"/>
      <c r="G5" s="208"/>
      <c r="H5" s="208"/>
      <c r="I5" s="208"/>
      <c r="J5" s="208"/>
      <c r="K5" s="208"/>
      <c r="L5" s="208"/>
      <c r="M5" s="208"/>
      <c r="N5" s="208"/>
      <c r="O5" s="208"/>
      <c r="P5" s="208"/>
    </row>
    <row r="6" spans="1:16" s="149" customFormat="1" ht="13.5" customHeight="1">
      <c r="A6" s="330"/>
      <c r="B6" s="290" t="s">
        <v>142</v>
      </c>
      <c r="C6" s="296" t="s">
        <v>44</v>
      </c>
      <c r="D6" s="296">
        <v>4</v>
      </c>
      <c r="E6" s="207"/>
      <c r="F6" s="295">
        <f>D6*E6</f>
        <v>0</v>
      </c>
      <c r="G6" s="208"/>
      <c r="H6" s="208"/>
      <c r="I6" s="208"/>
      <c r="J6" s="208"/>
      <c r="K6" s="208"/>
      <c r="L6" s="208"/>
      <c r="M6" s="208"/>
      <c r="N6" s="208"/>
      <c r="O6" s="208"/>
      <c r="P6" s="208"/>
    </row>
    <row r="7" spans="1:16" s="149" customFormat="1" ht="13.5" customHeight="1">
      <c r="A7" s="330"/>
      <c r="B7" s="290" t="s">
        <v>143</v>
      </c>
      <c r="C7" s="296" t="s">
        <v>44</v>
      </c>
      <c r="D7" s="296">
        <v>9</v>
      </c>
      <c r="E7" s="207"/>
      <c r="F7" s="295">
        <f>D7*E7</f>
        <v>0</v>
      </c>
      <c r="G7" s="208"/>
      <c r="H7" s="208"/>
      <c r="I7" s="208"/>
      <c r="J7" s="208"/>
      <c r="K7" s="208"/>
      <c r="L7" s="208"/>
      <c r="M7" s="208"/>
      <c r="N7" s="208"/>
      <c r="O7" s="208"/>
      <c r="P7" s="208"/>
    </row>
    <row r="8" spans="1:16" s="149" customFormat="1" ht="13.5" customHeight="1">
      <c r="A8" s="330"/>
      <c r="B8" s="290" t="s">
        <v>144</v>
      </c>
      <c r="C8" s="296" t="s">
        <v>44</v>
      </c>
      <c r="D8" s="296">
        <v>4</v>
      </c>
      <c r="E8" s="207"/>
      <c r="F8" s="295">
        <f>D8*E8</f>
        <v>0</v>
      </c>
      <c r="G8" s="208"/>
      <c r="H8" s="208"/>
      <c r="I8" s="208"/>
      <c r="J8" s="208"/>
      <c r="K8" s="208"/>
      <c r="L8" s="208"/>
      <c r="M8" s="208"/>
      <c r="N8" s="208"/>
      <c r="O8" s="208"/>
      <c r="P8" s="208"/>
    </row>
    <row r="9" spans="1:16" s="149" customFormat="1" ht="13.5" customHeight="1">
      <c r="A9" s="330"/>
      <c r="B9" s="290" t="s">
        <v>145</v>
      </c>
      <c r="C9" s="296" t="s">
        <v>44</v>
      </c>
      <c r="D9" s="296">
        <v>6</v>
      </c>
      <c r="E9" s="207"/>
      <c r="F9" s="295">
        <f>D9*E9</f>
        <v>0</v>
      </c>
      <c r="G9" s="208"/>
      <c r="H9" s="208"/>
      <c r="I9" s="208"/>
      <c r="J9" s="208"/>
      <c r="K9" s="208"/>
      <c r="L9" s="208"/>
      <c r="M9" s="208"/>
      <c r="N9" s="208"/>
      <c r="O9" s="208"/>
      <c r="P9" s="208"/>
    </row>
    <row r="10" spans="1:16" s="149" customFormat="1" ht="12.75">
      <c r="A10" s="208"/>
      <c r="B10" s="331"/>
      <c r="C10" s="297"/>
      <c r="D10" s="298"/>
      <c r="E10" s="299"/>
      <c r="F10" s="300"/>
      <c r="G10" s="208"/>
      <c r="H10" s="208"/>
      <c r="I10" s="208"/>
      <c r="J10" s="208"/>
      <c r="K10" s="208"/>
      <c r="L10" s="208"/>
      <c r="M10" s="208"/>
      <c r="N10" s="208"/>
      <c r="O10" s="208"/>
      <c r="P10" s="208"/>
    </row>
    <row r="11" spans="1:16" ht="12.75">
      <c r="A11" s="208"/>
      <c r="B11" s="329"/>
      <c r="C11" s="301"/>
      <c r="D11" s="302"/>
      <c r="E11" s="87"/>
      <c r="F11" s="303"/>
      <c r="G11" s="329"/>
      <c r="H11" s="329"/>
      <c r="I11" s="329"/>
      <c r="J11" s="329"/>
      <c r="K11" s="329"/>
      <c r="L11" s="329"/>
      <c r="M11" s="329"/>
      <c r="N11" s="329"/>
      <c r="O11" s="329"/>
      <c r="P11" s="329"/>
    </row>
    <row r="12" spans="1:16" ht="12.75">
      <c r="A12" s="208"/>
      <c r="B12" s="332" t="s">
        <v>54</v>
      </c>
      <c r="C12" s="304"/>
      <c r="D12" s="305"/>
      <c r="E12" s="113"/>
      <c r="F12" s="306">
        <f>SUM(F5:F9)</f>
        <v>0</v>
      </c>
      <c r="G12" s="329"/>
      <c r="H12" s="329"/>
      <c r="I12" s="329"/>
      <c r="J12" s="329"/>
      <c r="K12" s="329"/>
      <c r="L12" s="329"/>
      <c r="M12" s="329"/>
      <c r="N12" s="329"/>
      <c r="O12" s="329"/>
      <c r="P12" s="329"/>
    </row>
    <row r="13" spans="1:16" ht="12.75">
      <c r="A13" s="232"/>
      <c r="F13" s="303"/>
      <c r="G13" s="329"/>
      <c r="H13" s="329"/>
      <c r="I13" s="329"/>
      <c r="J13" s="329"/>
      <c r="K13" s="329"/>
      <c r="L13" s="329"/>
      <c r="M13" s="329"/>
      <c r="N13" s="329"/>
      <c r="O13" s="329"/>
      <c r="P13" s="329"/>
    </row>
    <row r="14" spans="1:6" s="329" customFormat="1" ht="12.75">
      <c r="A14" s="243" t="s">
        <v>85</v>
      </c>
      <c r="B14" s="333" t="s">
        <v>62</v>
      </c>
      <c r="C14" s="309"/>
      <c r="D14" s="309"/>
      <c r="E14" s="246"/>
      <c r="F14" s="310"/>
    </row>
    <row r="15" spans="1:7" s="329" customFormat="1" ht="13.5" customHeight="1">
      <c r="A15" s="157"/>
      <c r="B15" s="242"/>
      <c r="C15" s="296"/>
      <c r="D15" s="296"/>
      <c r="E15" s="225"/>
      <c r="F15" s="295"/>
      <c r="G15" s="208"/>
    </row>
    <row r="16" spans="1:11" s="334" customFormat="1" ht="133.5" customHeight="1">
      <c r="A16" s="291" t="s">
        <v>3</v>
      </c>
      <c r="B16" s="290" t="s">
        <v>227</v>
      </c>
      <c r="C16" s="311"/>
      <c r="D16" s="311"/>
      <c r="E16" s="312"/>
      <c r="F16" s="312"/>
      <c r="K16" s="292"/>
    </row>
    <row r="17" spans="1:11" s="334" customFormat="1" ht="13.5" customHeight="1">
      <c r="A17" s="291"/>
      <c r="B17" s="290" t="s">
        <v>63</v>
      </c>
      <c r="C17" s="311"/>
      <c r="D17" s="311"/>
      <c r="E17" s="312"/>
      <c r="F17" s="312"/>
      <c r="K17" s="292"/>
    </row>
    <row r="18" spans="1:11" s="334" customFormat="1" ht="13.5" customHeight="1">
      <c r="A18" s="291"/>
      <c r="B18" s="290" t="s">
        <v>146</v>
      </c>
      <c r="C18" s="313" t="s">
        <v>44</v>
      </c>
      <c r="D18" s="311">
        <v>12</v>
      </c>
      <c r="E18" s="207"/>
      <c r="F18" s="295">
        <f aca="true" t="shared" si="0" ref="F18:F25">D18*E18</f>
        <v>0</v>
      </c>
      <c r="K18" s="292"/>
    </row>
    <row r="19" spans="1:11" s="334" customFormat="1" ht="13.5" customHeight="1">
      <c r="A19" s="291"/>
      <c r="B19" s="290" t="s">
        <v>147</v>
      </c>
      <c r="C19" s="313" t="s">
        <v>44</v>
      </c>
      <c r="D19" s="311">
        <v>2</v>
      </c>
      <c r="E19" s="207"/>
      <c r="F19" s="295">
        <f t="shared" si="0"/>
        <v>0</v>
      </c>
      <c r="K19" s="292"/>
    </row>
    <row r="20" spans="1:11" s="334" customFormat="1" ht="13.5" customHeight="1">
      <c r="A20" s="291"/>
      <c r="B20" s="290" t="s">
        <v>148</v>
      </c>
      <c r="C20" s="313" t="s">
        <v>44</v>
      </c>
      <c r="D20" s="311">
        <v>2</v>
      </c>
      <c r="E20" s="207"/>
      <c r="F20" s="295">
        <f t="shared" si="0"/>
        <v>0</v>
      </c>
      <c r="K20" s="292"/>
    </row>
    <row r="21" spans="1:11" s="334" customFormat="1" ht="13.5" customHeight="1">
      <c r="A21" s="291"/>
      <c r="B21" s="290" t="s">
        <v>149</v>
      </c>
      <c r="C21" s="313" t="s">
        <v>44</v>
      </c>
      <c r="D21" s="311">
        <v>9</v>
      </c>
      <c r="E21" s="207"/>
      <c r="F21" s="295">
        <f t="shared" si="0"/>
        <v>0</v>
      </c>
      <c r="K21" s="292"/>
    </row>
    <row r="22" spans="1:11" s="334" customFormat="1" ht="13.5" customHeight="1">
      <c r="A22" s="291"/>
      <c r="B22" s="290" t="s">
        <v>150</v>
      </c>
      <c r="C22" s="313" t="s">
        <v>44</v>
      </c>
      <c r="D22" s="311">
        <v>3</v>
      </c>
      <c r="E22" s="207"/>
      <c r="F22" s="295">
        <f t="shared" si="0"/>
        <v>0</v>
      </c>
      <c r="K22" s="292"/>
    </row>
    <row r="23" spans="1:11" s="334" customFormat="1" ht="13.5" customHeight="1">
      <c r="A23" s="291"/>
      <c r="B23" s="290" t="s">
        <v>151</v>
      </c>
      <c r="C23" s="313" t="s">
        <v>44</v>
      </c>
      <c r="D23" s="311">
        <v>1</v>
      </c>
      <c r="E23" s="207"/>
      <c r="F23" s="295">
        <f t="shared" si="0"/>
        <v>0</v>
      </c>
      <c r="K23" s="292"/>
    </row>
    <row r="24" spans="1:11" s="334" customFormat="1" ht="13.5" customHeight="1">
      <c r="A24" s="291"/>
      <c r="B24" s="290" t="s">
        <v>152</v>
      </c>
      <c r="C24" s="313" t="s">
        <v>44</v>
      </c>
      <c r="D24" s="311">
        <v>2</v>
      </c>
      <c r="E24" s="207"/>
      <c r="F24" s="295">
        <f t="shared" si="0"/>
        <v>0</v>
      </c>
      <c r="K24" s="292"/>
    </row>
    <row r="25" spans="1:11" s="334" customFormat="1" ht="13.5" customHeight="1">
      <c r="A25" s="291"/>
      <c r="B25" s="290" t="s">
        <v>153</v>
      </c>
      <c r="C25" s="313" t="s">
        <v>44</v>
      </c>
      <c r="D25" s="311">
        <v>1</v>
      </c>
      <c r="E25" s="207"/>
      <c r="F25" s="295">
        <f t="shared" si="0"/>
        <v>0</v>
      </c>
      <c r="K25" s="292"/>
    </row>
    <row r="26" spans="1:11" s="334" customFormat="1" ht="13.5" customHeight="1">
      <c r="A26" s="291"/>
      <c r="B26" s="290"/>
      <c r="C26" s="313"/>
      <c r="D26" s="311"/>
      <c r="E26" s="207"/>
      <c r="F26" s="295"/>
      <c r="K26" s="292"/>
    </row>
    <row r="27" spans="1:11" s="334" customFormat="1" ht="13.5" customHeight="1">
      <c r="A27" s="291"/>
      <c r="B27" s="290" t="s">
        <v>75</v>
      </c>
      <c r="C27" s="313"/>
      <c r="D27" s="311"/>
      <c r="E27" s="207"/>
      <c r="F27" s="295"/>
      <c r="K27" s="292"/>
    </row>
    <row r="28" spans="1:11" s="334" customFormat="1" ht="82.5" customHeight="1">
      <c r="A28" s="291"/>
      <c r="B28" s="290" t="s">
        <v>260</v>
      </c>
      <c r="C28" s="313" t="s">
        <v>44</v>
      </c>
      <c r="D28" s="311">
        <v>2</v>
      </c>
      <c r="E28" s="207"/>
      <c r="F28" s="295">
        <f>D28*E28</f>
        <v>0</v>
      </c>
      <c r="K28" s="292"/>
    </row>
    <row r="29" spans="1:11" s="334" customFormat="1" ht="80.25" customHeight="1">
      <c r="A29" s="291"/>
      <c r="B29" s="290" t="s">
        <v>261</v>
      </c>
      <c r="C29" s="313" t="s">
        <v>44</v>
      </c>
      <c r="D29" s="311">
        <v>2</v>
      </c>
      <c r="E29" s="207"/>
      <c r="F29" s="295">
        <f>D29*E29</f>
        <v>0</v>
      </c>
      <c r="K29" s="292"/>
    </row>
    <row r="30" spans="1:11" s="334" customFormat="1" ht="282.75" customHeight="1">
      <c r="A30" s="291" t="s">
        <v>31</v>
      </c>
      <c r="B30" s="290" t="s">
        <v>262</v>
      </c>
      <c r="C30" s="313"/>
      <c r="D30" s="311"/>
      <c r="E30" s="207"/>
      <c r="F30" s="295"/>
      <c r="K30" s="292"/>
    </row>
    <row r="31" spans="1:11" s="334" customFormat="1" ht="108.75" customHeight="1">
      <c r="A31" s="291"/>
      <c r="B31" s="290" t="s">
        <v>263</v>
      </c>
      <c r="C31" s="313" t="s">
        <v>44</v>
      </c>
      <c r="D31" s="311">
        <v>2</v>
      </c>
      <c r="E31" s="207"/>
      <c r="F31" s="295">
        <f>D31*E31</f>
        <v>0</v>
      </c>
      <c r="K31" s="292"/>
    </row>
    <row r="32" spans="1:11" s="334" customFormat="1" ht="79.5" customHeight="1">
      <c r="A32" s="291"/>
      <c r="B32" s="290" t="s">
        <v>264</v>
      </c>
      <c r="C32" s="313" t="s">
        <v>265</v>
      </c>
      <c r="D32" s="311">
        <v>1</v>
      </c>
      <c r="E32" s="207"/>
      <c r="F32" s="295">
        <f>D32*E32</f>
        <v>0</v>
      </c>
      <c r="K32" s="292"/>
    </row>
    <row r="33" spans="1:11" s="334" customFormat="1" ht="13.5" customHeight="1">
      <c r="A33" s="291"/>
      <c r="B33" s="290"/>
      <c r="C33" s="313"/>
      <c r="D33" s="311"/>
      <c r="E33" s="207"/>
      <c r="F33" s="295"/>
      <c r="K33" s="292"/>
    </row>
    <row r="34" spans="1:6" s="312" customFormat="1" ht="27" customHeight="1">
      <c r="A34" s="293"/>
      <c r="B34" s="290"/>
      <c r="C34" s="311"/>
      <c r="D34" s="311"/>
      <c r="E34" s="207"/>
      <c r="F34" s="295"/>
    </row>
    <row r="35" spans="1:7" s="335" customFormat="1" ht="12.75">
      <c r="A35" s="312"/>
      <c r="B35" s="312"/>
      <c r="C35" s="311"/>
      <c r="D35" s="311"/>
      <c r="E35" s="314"/>
      <c r="F35" s="312"/>
      <c r="G35" s="312"/>
    </row>
    <row r="36" spans="1:7" s="335" customFormat="1" ht="12.75">
      <c r="A36" s="208"/>
      <c r="B36" s="336" t="s">
        <v>76</v>
      </c>
      <c r="C36" s="315"/>
      <c r="D36" s="316"/>
      <c r="E36" s="317"/>
      <c r="F36" s="318">
        <f>SUM(F18:F35)</f>
        <v>0</v>
      </c>
      <c r="G36" s="312"/>
    </row>
    <row r="37" spans="1:7" s="335" customFormat="1" ht="12.75">
      <c r="A37" s="312"/>
      <c r="B37" s="312"/>
      <c r="C37" s="311"/>
      <c r="D37" s="311"/>
      <c r="E37" s="314"/>
      <c r="F37" s="312"/>
      <c r="G37" s="312"/>
    </row>
    <row r="39" spans="1:6" s="329" customFormat="1" ht="12.75">
      <c r="A39" s="243" t="s">
        <v>101</v>
      </c>
      <c r="B39" s="333" t="s">
        <v>100</v>
      </c>
      <c r="C39" s="309"/>
      <c r="D39" s="309"/>
      <c r="E39" s="246"/>
      <c r="F39" s="310"/>
    </row>
    <row r="40" spans="1:7" s="329" customFormat="1" ht="13.5" customHeight="1">
      <c r="A40" s="157"/>
      <c r="B40" s="242"/>
      <c r="C40" s="296"/>
      <c r="D40" s="296"/>
      <c r="E40" s="225"/>
      <c r="F40" s="295"/>
      <c r="G40" s="208"/>
    </row>
    <row r="41" spans="1:11" s="337" customFormat="1" ht="42" customHeight="1">
      <c r="A41" s="291" t="s">
        <v>3</v>
      </c>
      <c r="B41" s="290" t="s">
        <v>168</v>
      </c>
      <c r="C41" s="311"/>
      <c r="D41" s="311"/>
      <c r="E41" s="312"/>
      <c r="F41" s="312"/>
      <c r="G41" s="334"/>
      <c r="K41" s="338"/>
    </row>
    <row r="42" spans="1:11" s="337" customFormat="1" ht="13.5" customHeight="1">
      <c r="A42" s="291"/>
      <c r="B42" s="290" t="s">
        <v>176</v>
      </c>
      <c r="C42" s="311" t="s">
        <v>44</v>
      </c>
      <c r="D42" s="99">
        <v>13</v>
      </c>
      <c r="E42" s="87"/>
      <c r="F42" s="295">
        <f>D42*E42</f>
        <v>0</v>
      </c>
      <c r="G42" s="334"/>
      <c r="K42" s="338"/>
    </row>
    <row r="44" spans="1:7" s="335" customFormat="1" ht="12.75">
      <c r="A44" s="312"/>
      <c r="B44" s="312"/>
      <c r="C44" s="311"/>
      <c r="D44" s="311"/>
      <c r="E44" s="314"/>
      <c r="F44" s="312"/>
      <c r="G44" s="312"/>
    </row>
    <row r="45" spans="1:7" s="335" customFormat="1" ht="12.75">
      <c r="A45" s="208"/>
      <c r="B45" s="336" t="s">
        <v>100</v>
      </c>
      <c r="C45" s="315"/>
      <c r="D45" s="316"/>
      <c r="E45" s="317"/>
      <c r="F45" s="318">
        <f>SUM(F41:F44)</f>
        <v>0</v>
      </c>
      <c r="G45" s="312"/>
    </row>
  </sheetData>
  <sheetProtection password="D357" sheet="1"/>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47"/>
  <sheetViews>
    <sheetView tabSelected="1" zoomScalePageLayoutView="0" workbookViewId="0" topLeftCell="A46">
      <selection activeCell="D54" sqref="D54"/>
    </sheetView>
  </sheetViews>
  <sheetFormatPr defaultColWidth="8.7109375" defaultRowHeight="12.75"/>
  <cols>
    <col min="1" max="1" width="8.140625" style="1" customWidth="1"/>
    <col min="2" max="2" width="5.8515625" style="0" customWidth="1"/>
    <col min="3" max="3" width="46.8515625" style="12" customWidth="1"/>
    <col min="4" max="4" width="23.57421875" style="2" customWidth="1"/>
    <col min="5" max="5" width="6.421875" style="3" customWidth="1"/>
    <col min="6" max="6" width="16.140625" style="0" customWidth="1"/>
    <col min="7" max="7" width="3.140625" style="0" customWidth="1"/>
    <col min="8" max="8" width="5.7109375" style="0" customWidth="1"/>
  </cols>
  <sheetData>
    <row r="1" spans="1:5" ht="19.5" customHeight="1">
      <c r="A1"/>
      <c r="B1" s="65"/>
      <c r="C1" s="66" t="s">
        <v>27</v>
      </c>
      <c r="D1" s="67"/>
      <c r="E1" s="68"/>
    </row>
    <row r="2" spans="1:5" ht="19.5" customHeight="1">
      <c r="A2"/>
      <c r="B2" s="55"/>
      <c r="C2" s="58"/>
      <c r="D2" s="56"/>
      <c r="E2" s="57"/>
    </row>
    <row r="3" spans="1:5" s="8" customFormat="1" ht="18" customHeight="1">
      <c r="A3" s="7"/>
      <c r="B3" s="59" t="s">
        <v>9</v>
      </c>
      <c r="C3" s="60" t="s">
        <v>19</v>
      </c>
      <c r="D3" s="61">
        <f>' pripremni radovi'!F44</f>
        <v>0</v>
      </c>
      <c r="E3" s="62" t="s">
        <v>28</v>
      </c>
    </row>
    <row r="4" spans="1:5" s="8" customFormat="1" ht="18" customHeight="1">
      <c r="A4" s="7"/>
      <c r="B4" s="59"/>
      <c r="C4" s="60"/>
      <c r="D4" s="61"/>
      <c r="E4" s="62"/>
    </row>
    <row r="5" spans="1:5" s="8" customFormat="1" ht="18" customHeight="1">
      <c r="A5" s="7"/>
      <c r="B5" s="59" t="s">
        <v>15</v>
      </c>
      <c r="C5" s="60" t="s">
        <v>10</v>
      </c>
      <c r="D5" s="61">
        <f>'zemljani radovi'!F30</f>
        <v>0</v>
      </c>
      <c r="E5" s="62" t="s">
        <v>28</v>
      </c>
    </row>
    <row r="6" spans="1:5" s="8" customFormat="1" ht="18" customHeight="1">
      <c r="A6" s="7"/>
      <c r="B6" s="59"/>
      <c r="C6" s="60"/>
      <c r="D6" s="61"/>
      <c r="E6" s="62"/>
    </row>
    <row r="7" spans="2:5" s="8" customFormat="1" ht="18" customHeight="1">
      <c r="B7" s="59" t="s">
        <v>17</v>
      </c>
      <c r="C7" s="60" t="s">
        <v>37</v>
      </c>
      <c r="D7" s="61">
        <f>'AB radovi'!F59</f>
        <v>0</v>
      </c>
      <c r="E7" s="62" t="s">
        <v>28</v>
      </c>
    </row>
    <row r="8" spans="2:5" s="8" customFormat="1" ht="18" customHeight="1">
      <c r="B8" s="59"/>
      <c r="C8" s="60"/>
      <c r="D8" s="61"/>
      <c r="E8" s="62"/>
    </row>
    <row r="9" spans="2:5" s="8" customFormat="1" ht="18" customHeight="1">
      <c r="B9" s="59" t="s">
        <v>68</v>
      </c>
      <c r="C9" s="60" t="s">
        <v>167</v>
      </c>
      <c r="D9" s="61">
        <f>'čelična konstrukcija'!F17</f>
        <v>0</v>
      </c>
      <c r="E9" s="62" t="s">
        <v>28</v>
      </c>
    </row>
    <row r="10" spans="2:5" s="8" customFormat="1" ht="18" customHeight="1">
      <c r="B10" s="59"/>
      <c r="C10" s="60"/>
      <c r="D10" s="61"/>
      <c r="E10" s="62"/>
    </row>
    <row r="11" spans="2:5" s="8" customFormat="1" ht="18" customHeight="1">
      <c r="B11" s="59" t="s">
        <v>23</v>
      </c>
      <c r="C11" s="60" t="s">
        <v>29</v>
      </c>
      <c r="D11" s="61">
        <f>'zidarski radovi'!F22</f>
        <v>0</v>
      </c>
      <c r="E11" s="62" t="s">
        <v>28</v>
      </c>
    </row>
    <row r="12" spans="2:5" s="8" customFormat="1" ht="18" customHeight="1">
      <c r="B12" s="59"/>
      <c r="C12" s="60"/>
      <c r="D12" s="61"/>
      <c r="E12" s="62"/>
    </row>
    <row r="13" spans="2:5" s="8" customFormat="1" ht="18" customHeight="1">
      <c r="B13" s="59" t="s">
        <v>22</v>
      </c>
      <c r="C13" s="60" t="s">
        <v>30</v>
      </c>
      <c r="D13" s="61">
        <f>'izolaterski radovi'!F23</f>
        <v>0</v>
      </c>
      <c r="E13" s="62" t="s">
        <v>28</v>
      </c>
    </row>
    <row r="14" spans="2:5" s="8" customFormat="1" ht="18" customHeight="1">
      <c r="B14" s="59"/>
      <c r="C14" s="60"/>
      <c r="D14" s="61"/>
      <c r="E14" s="62"/>
    </row>
    <row r="15" spans="2:5" s="8" customFormat="1" ht="18" customHeight="1">
      <c r="B15" s="59" t="s">
        <v>24</v>
      </c>
      <c r="C15" s="60" t="s">
        <v>77</v>
      </c>
      <c r="D15" s="61">
        <f>'GK radovi'!F26</f>
        <v>0</v>
      </c>
      <c r="E15" s="62" t="s">
        <v>28</v>
      </c>
    </row>
    <row r="16" spans="2:5" s="8" customFormat="1" ht="18" customHeight="1">
      <c r="B16" s="59"/>
      <c r="C16" s="60"/>
      <c r="D16" s="61"/>
      <c r="E16" s="62"/>
    </row>
    <row r="17" spans="2:5" s="8" customFormat="1" ht="18" customHeight="1">
      <c r="B17" s="59" t="s">
        <v>25</v>
      </c>
      <c r="C17" s="60" t="s">
        <v>55</v>
      </c>
      <c r="D17" s="61">
        <f>'fasaderski radovi'!F21</f>
        <v>0</v>
      </c>
      <c r="E17" s="62" t="s">
        <v>28</v>
      </c>
    </row>
    <row r="18" spans="2:5" s="8" customFormat="1" ht="18" customHeight="1">
      <c r="B18" s="59"/>
      <c r="C18" s="60"/>
      <c r="D18" s="61"/>
      <c r="E18" s="62"/>
    </row>
    <row r="19" spans="2:5" s="8" customFormat="1" ht="18" customHeight="1">
      <c r="B19" s="59" t="s">
        <v>21</v>
      </c>
      <c r="C19" s="60" t="s">
        <v>56</v>
      </c>
      <c r="D19" s="61">
        <f>'krovopokrivački i limarskradovi'!F31</f>
        <v>0</v>
      </c>
      <c r="E19" s="62" t="s">
        <v>28</v>
      </c>
    </row>
    <row r="20" spans="2:5" s="8" customFormat="1" ht="18" customHeight="1">
      <c r="B20" s="59"/>
      <c r="C20" s="60"/>
      <c r="D20" s="61"/>
      <c r="E20" s="62"/>
    </row>
    <row r="21" spans="2:5" s="8" customFormat="1" ht="18" customHeight="1">
      <c r="B21" s="59" t="s">
        <v>26</v>
      </c>
      <c r="C21" s="60" t="s">
        <v>59</v>
      </c>
      <c r="D21" s="61">
        <f>'podopolagački i keramičarradovi'!F37</f>
        <v>0</v>
      </c>
      <c r="E21" s="62" t="s">
        <v>28</v>
      </c>
    </row>
    <row r="22" spans="2:5" s="8" customFormat="1" ht="18" customHeight="1">
      <c r="B22" s="59"/>
      <c r="C22" s="60"/>
      <c r="D22" s="61"/>
      <c r="E22" s="62"/>
    </row>
    <row r="23" spans="2:5" s="8" customFormat="1" ht="18" customHeight="1">
      <c r="B23" s="59" t="s">
        <v>50</v>
      </c>
      <c r="C23" s="60" t="s">
        <v>46</v>
      </c>
      <c r="D23" s="61">
        <f>'podopolagački i keramičarradovi'!F52</f>
        <v>0</v>
      </c>
      <c r="E23" s="62" t="s">
        <v>28</v>
      </c>
    </row>
    <row r="24" spans="2:5" s="8" customFormat="1" ht="18" customHeight="1">
      <c r="B24" s="59"/>
      <c r="C24" s="60"/>
      <c r="D24" s="61"/>
      <c r="E24" s="62"/>
    </row>
    <row r="25" spans="2:5" s="8" customFormat="1" ht="18" customHeight="1">
      <c r="B25" s="59" t="s">
        <v>51</v>
      </c>
      <c r="C25" s="60" t="s">
        <v>241</v>
      </c>
      <c r="D25" s="61">
        <f>'soboslikarski radovi'!F18</f>
        <v>0</v>
      </c>
      <c r="E25" s="62" t="s">
        <v>28</v>
      </c>
    </row>
    <row r="26" spans="2:5" s="8" customFormat="1" ht="18" customHeight="1">
      <c r="B26" s="55"/>
      <c r="C26" s="60"/>
      <c r="D26" s="61"/>
      <c r="E26" s="62"/>
    </row>
    <row r="27" spans="2:6" s="8" customFormat="1" ht="18" customHeight="1">
      <c r="B27" s="59" t="s">
        <v>53</v>
      </c>
      <c r="C27" s="63" t="s">
        <v>41</v>
      </c>
      <c r="D27" s="61">
        <f>'bravarski radovi'!F13</f>
        <v>0</v>
      </c>
      <c r="E27" s="62" t="s">
        <v>28</v>
      </c>
      <c r="F27" s="10"/>
    </row>
    <row r="28" spans="1:5" s="8" customFormat="1" ht="18" customHeight="1">
      <c r="A28" s="11"/>
      <c r="B28" s="59"/>
      <c r="C28" s="64"/>
      <c r="D28" s="61"/>
      <c r="E28" s="62"/>
    </row>
    <row r="29" spans="1:5" s="8" customFormat="1" ht="18" customHeight="1">
      <c r="A29" s="11"/>
      <c r="B29" s="59" t="s">
        <v>58</v>
      </c>
      <c r="C29" s="64" t="s">
        <v>52</v>
      </c>
      <c r="D29" s="61">
        <f>'stolarski radovi i dobave'!F12</f>
        <v>0</v>
      </c>
      <c r="E29" s="62" t="s">
        <v>28</v>
      </c>
    </row>
    <row r="30" spans="1:5" s="8" customFormat="1" ht="18" customHeight="1">
      <c r="A30" s="11"/>
      <c r="C30" s="64"/>
      <c r="D30" s="61"/>
      <c r="E30" s="62"/>
    </row>
    <row r="31" spans="1:5" s="8" customFormat="1" ht="18" customHeight="1">
      <c r="A31" s="11"/>
      <c r="B31" s="59" t="s">
        <v>85</v>
      </c>
      <c r="C31" s="64" t="s">
        <v>62</v>
      </c>
      <c r="D31" s="61">
        <f>'stolarski radovi i dobave'!F36</f>
        <v>0</v>
      </c>
      <c r="E31" s="62" t="s">
        <v>28</v>
      </c>
    </row>
    <row r="32" spans="1:5" s="8" customFormat="1" ht="18" customHeight="1">
      <c r="A32" s="11"/>
      <c r="C32" s="64"/>
      <c r="D32" s="61"/>
      <c r="E32" s="62"/>
    </row>
    <row r="33" spans="1:5" s="8" customFormat="1" ht="18" customHeight="1">
      <c r="A33" s="11"/>
      <c r="B33" s="59" t="s">
        <v>101</v>
      </c>
      <c r="C33" s="64" t="s">
        <v>100</v>
      </c>
      <c r="D33" s="61">
        <f>'stolarski radovi i dobave'!F45</f>
        <v>0</v>
      </c>
      <c r="E33" s="62" t="s">
        <v>28</v>
      </c>
    </row>
    <row r="34" spans="2:5" ht="19.5" customHeight="1">
      <c r="B34" s="59"/>
      <c r="C34" s="64"/>
      <c r="D34" s="61"/>
      <c r="E34" s="62"/>
    </row>
    <row r="35" spans="2:5" ht="19.5" customHeight="1">
      <c r="B35" s="344" t="s">
        <v>42</v>
      </c>
      <c r="C35" s="345"/>
      <c r="D35" s="340">
        <f>SUM(D3:D33)</f>
        <v>0</v>
      </c>
      <c r="E35" s="342" t="s">
        <v>28</v>
      </c>
    </row>
    <row r="36" spans="2:5" ht="19.5" customHeight="1">
      <c r="B36" s="346"/>
      <c r="C36" s="347"/>
      <c r="D36" s="341"/>
      <c r="E36" s="343"/>
    </row>
    <row r="39" ht="13.5" thickBot="1"/>
    <row r="40" spans="2:4" ht="26.25" thickBot="1">
      <c r="B40" s="141" t="s">
        <v>3</v>
      </c>
      <c r="C40" s="142" t="s">
        <v>79</v>
      </c>
      <c r="D40" s="146">
        <f>D35</f>
        <v>0</v>
      </c>
    </row>
    <row r="41" spans="2:4" ht="26.25" thickBot="1">
      <c r="B41" s="143" t="s">
        <v>31</v>
      </c>
      <c r="C41" s="144" t="s">
        <v>80</v>
      </c>
      <c r="D41" s="147">
        <v>0</v>
      </c>
    </row>
    <row r="42" spans="2:4" ht="13.5" thickBot="1">
      <c r="B42" s="143" t="s">
        <v>12</v>
      </c>
      <c r="C42" s="144" t="s">
        <v>81</v>
      </c>
      <c r="D42" s="147">
        <v>0</v>
      </c>
    </row>
    <row r="43" spans="2:4" ht="13.5" thickBot="1">
      <c r="B43" s="143" t="s">
        <v>13</v>
      </c>
      <c r="C43" s="144" t="s">
        <v>82</v>
      </c>
      <c r="D43" s="147">
        <v>0</v>
      </c>
    </row>
    <row r="44" spans="2:4" ht="13.5" thickBot="1">
      <c r="B44" s="145"/>
      <c r="C44" s="136"/>
      <c r="D44" s="137"/>
    </row>
    <row r="45" spans="2:4" ht="13.5" thickBot="1">
      <c r="B45" s="141"/>
      <c r="C45" s="142" t="s">
        <v>83</v>
      </c>
      <c r="D45" s="146">
        <f>SUM(D40:D43)</f>
        <v>0</v>
      </c>
    </row>
    <row r="46" spans="2:4" ht="13.5" thickBot="1">
      <c r="B46" s="143"/>
      <c r="C46" s="144" t="s">
        <v>78</v>
      </c>
      <c r="D46" s="147">
        <f>D45*0.25</f>
        <v>0</v>
      </c>
    </row>
    <row r="47" spans="2:4" ht="13.5" thickBot="1">
      <c r="B47" s="143"/>
      <c r="C47" s="144" t="s">
        <v>84</v>
      </c>
      <c r="D47" s="147">
        <f>D45+D46</f>
        <v>0</v>
      </c>
    </row>
  </sheetData>
  <sheetProtection/>
  <mergeCells count="3">
    <mergeCell ref="D35:D36"/>
    <mergeCell ref="E35:E36"/>
    <mergeCell ref="B35:C3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&amp;R&amp;"Arial Narrow,Regular"
</oddHeader>
  </headerFooter>
</worksheet>
</file>

<file path=xl/worksheets/sheet2.xml><?xml version="1.0" encoding="utf-8"?>
<worksheet xmlns="http://schemas.openxmlformats.org/spreadsheetml/2006/main" xmlns:r="http://schemas.openxmlformats.org/officeDocument/2006/relationships">
  <dimension ref="A5:G33"/>
  <sheetViews>
    <sheetView workbookViewId="0" topLeftCell="A4">
      <selection activeCell="B23" sqref="B23"/>
    </sheetView>
  </sheetViews>
  <sheetFormatPr defaultColWidth="9.140625" defaultRowHeight="12.75"/>
  <cols>
    <col min="1" max="1" width="6.7109375" style="78" customWidth="1"/>
    <col min="2" max="2" width="57.7109375" style="4" customWidth="1"/>
    <col min="3" max="3" width="6.7109375" style="13" customWidth="1"/>
    <col min="4" max="4" width="9.140625" style="5" customWidth="1"/>
    <col min="5" max="5" width="11.7109375" style="9" customWidth="1"/>
    <col min="6" max="6" width="12.57421875" style="9" customWidth="1"/>
    <col min="7" max="7" width="9.140625" style="104" customWidth="1"/>
    <col min="8" max="16384" width="9.140625" style="6" customWidth="1"/>
  </cols>
  <sheetData>
    <row r="1" ht="141" customHeight="1" hidden="1"/>
    <row r="2" ht="12.75" customHeight="1" hidden="1"/>
    <row r="3" ht="12.75" hidden="1"/>
    <row r="5" spans="1:6" ht="12.75">
      <c r="A5" s="96" t="s">
        <v>15</v>
      </c>
      <c r="B5" s="97" t="s">
        <v>10</v>
      </c>
      <c r="C5" s="15"/>
      <c r="D5" s="16"/>
      <c r="E5" s="17"/>
      <c r="F5" s="18"/>
    </row>
    <row r="6" spans="1:6" ht="12.75">
      <c r="A6" s="77"/>
      <c r="B6" s="19"/>
      <c r="C6" s="20"/>
      <c r="D6" s="21"/>
      <c r="E6" s="22"/>
      <c r="F6" s="22"/>
    </row>
    <row r="7" spans="1:6" s="104" customFormat="1" ht="67.5" customHeight="1">
      <c r="A7" s="77" t="s">
        <v>3</v>
      </c>
      <c r="B7" s="194" t="s">
        <v>204</v>
      </c>
      <c r="C7" s="216"/>
      <c r="D7" s="123"/>
      <c r="E7" s="133"/>
      <c r="F7" s="133"/>
    </row>
    <row r="8" spans="1:6" s="104" customFormat="1" ht="12.75">
      <c r="A8" s="77"/>
      <c r="B8" s="194" t="s">
        <v>104</v>
      </c>
      <c r="C8" s="210" t="s">
        <v>11</v>
      </c>
      <c r="D8" s="98">
        <f>(378+342)*0.4+782*0.1</f>
        <v>366.2</v>
      </c>
      <c r="E8" s="133"/>
      <c r="F8" s="133">
        <f>D8*E8</f>
        <v>0</v>
      </c>
    </row>
    <row r="9" spans="1:6" s="104" customFormat="1" ht="12.75">
      <c r="A9" s="77"/>
      <c r="B9" s="103"/>
      <c r="C9" s="94"/>
      <c r="D9" s="80"/>
      <c r="E9" s="133"/>
      <c r="F9" s="133"/>
    </row>
    <row r="10" spans="1:6" s="104" customFormat="1" ht="38.25">
      <c r="A10" s="77" t="s">
        <v>31</v>
      </c>
      <c r="B10" s="194" t="s">
        <v>205</v>
      </c>
      <c r="C10" s="210"/>
      <c r="D10" s="80"/>
      <c r="E10" s="133"/>
      <c r="F10" s="133"/>
    </row>
    <row r="11" spans="1:6" s="104" customFormat="1" ht="12.75">
      <c r="A11" s="77"/>
      <c r="B11" s="103" t="s">
        <v>105</v>
      </c>
      <c r="C11" s="94" t="s">
        <v>11</v>
      </c>
      <c r="D11" s="80">
        <f>(985-862)*1</f>
        <v>123</v>
      </c>
      <c r="E11" s="133"/>
      <c r="F11" s="133">
        <f>D11*E11</f>
        <v>0</v>
      </c>
    </row>
    <row r="12" spans="1:6" s="104" customFormat="1" ht="12.75">
      <c r="A12" s="77"/>
      <c r="B12" s="211"/>
      <c r="C12" s="94"/>
      <c r="D12" s="80"/>
      <c r="E12" s="133"/>
      <c r="F12" s="133"/>
    </row>
    <row r="13" spans="1:6" s="104" customFormat="1" ht="31.5" customHeight="1">
      <c r="A13" s="77" t="s">
        <v>12</v>
      </c>
      <c r="B13" s="194" t="s">
        <v>195</v>
      </c>
      <c r="C13" s="94"/>
      <c r="D13" s="80"/>
      <c r="E13" s="133"/>
      <c r="F13" s="133"/>
    </row>
    <row r="14" spans="1:6" s="104" customFormat="1" ht="12.75">
      <c r="A14" s="77"/>
      <c r="B14" s="211"/>
      <c r="C14" s="94" t="s">
        <v>11</v>
      </c>
      <c r="D14" s="99">
        <f>(378+342)*0.3</f>
        <v>216</v>
      </c>
      <c r="E14" s="225"/>
      <c r="F14" s="133">
        <f>D14*E14</f>
        <v>0</v>
      </c>
    </row>
    <row r="15" spans="1:6" s="104" customFormat="1" ht="12.75">
      <c r="A15" s="77"/>
      <c r="B15" s="211"/>
      <c r="C15" s="94"/>
      <c r="D15" s="80"/>
      <c r="E15" s="133"/>
      <c r="F15" s="133"/>
    </row>
    <row r="16" spans="1:6" s="104" customFormat="1" ht="30.75" customHeight="1">
      <c r="A16" s="77" t="s">
        <v>13</v>
      </c>
      <c r="B16" s="194" t="s">
        <v>196</v>
      </c>
      <c r="C16" s="94"/>
      <c r="D16" s="80"/>
      <c r="E16" s="133"/>
      <c r="F16" s="133"/>
    </row>
    <row r="17" spans="1:6" s="104" customFormat="1" ht="12.75">
      <c r="A17" s="77"/>
      <c r="B17" s="103" t="s">
        <v>106</v>
      </c>
      <c r="C17" s="94" t="s">
        <v>11</v>
      </c>
      <c r="D17" s="80">
        <f>(985-862)*1</f>
        <v>123</v>
      </c>
      <c r="E17" s="225"/>
      <c r="F17" s="133">
        <f>D17*E17</f>
        <v>0</v>
      </c>
    </row>
    <row r="18" spans="1:6" s="104" customFormat="1" ht="12.75">
      <c r="A18" s="77"/>
      <c r="B18" s="211"/>
      <c r="C18" s="94"/>
      <c r="D18" s="80"/>
      <c r="E18" s="133"/>
      <c r="F18" s="133"/>
    </row>
    <row r="19" spans="1:6" s="104" customFormat="1" ht="12.75">
      <c r="A19" s="77"/>
      <c r="B19" s="211"/>
      <c r="C19" s="94"/>
      <c r="D19" s="80"/>
      <c r="E19" s="133"/>
      <c r="F19" s="133"/>
    </row>
    <row r="20" spans="1:6" s="104" customFormat="1" ht="25.5">
      <c r="A20" s="77" t="s">
        <v>14</v>
      </c>
      <c r="B20" s="194" t="s">
        <v>206</v>
      </c>
      <c r="C20" s="94"/>
      <c r="D20" s="80"/>
      <c r="E20" s="133"/>
      <c r="F20" s="133"/>
    </row>
    <row r="21" spans="1:6" s="104" customFormat="1" ht="13.5" customHeight="1">
      <c r="A21" s="77"/>
      <c r="B21" s="194" t="s">
        <v>175</v>
      </c>
      <c r="C21" s="94" t="s">
        <v>0</v>
      </c>
      <c r="D21" s="99">
        <v>900</v>
      </c>
      <c r="E21" s="225"/>
      <c r="F21" s="133">
        <f>D21*E21</f>
        <v>0</v>
      </c>
    </row>
    <row r="22" spans="1:6" s="104" customFormat="1" ht="17.25" customHeight="1">
      <c r="A22" s="77"/>
      <c r="B22" s="194"/>
      <c r="C22" s="94"/>
      <c r="D22" s="99"/>
      <c r="E22" s="225"/>
      <c r="F22" s="133"/>
    </row>
    <row r="23" spans="1:6" s="104" customFormat="1" ht="12.75">
      <c r="A23" s="77" t="s">
        <v>32</v>
      </c>
      <c r="B23" s="103" t="s">
        <v>207</v>
      </c>
      <c r="C23" s="94"/>
      <c r="D23" s="80"/>
      <c r="E23" s="133"/>
      <c r="F23" s="133"/>
    </row>
    <row r="24" spans="1:6" s="104" customFormat="1" ht="12.75">
      <c r="A24" s="77"/>
      <c r="B24" s="211"/>
      <c r="C24" s="94" t="s">
        <v>11</v>
      </c>
      <c r="D24" s="99">
        <f>(2*30+3*26)*(0.6*1.2)</f>
        <v>99.36</v>
      </c>
      <c r="E24" s="225"/>
      <c r="F24" s="133">
        <f>D24*E24</f>
        <v>0</v>
      </c>
    </row>
    <row r="25" spans="1:6" s="104" customFormat="1" ht="12.75">
      <c r="A25" s="77"/>
      <c r="B25" s="211"/>
      <c r="C25" s="94"/>
      <c r="D25" s="99"/>
      <c r="E25" s="225"/>
      <c r="F25" s="133"/>
    </row>
    <row r="26" spans="1:6" s="104" customFormat="1" ht="38.25">
      <c r="A26" s="77" t="s">
        <v>33</v>
      </c>
      <c r="B26" s="194" t="s">
        <v>208</v>
      </c>
      <c r="C26" s="94"/>
      <c r="D26" s="80"/>
      <c r="E26" s="133"/>
      <c r="F26" s="133"/>
    </row>
    <row r="27" spans="1:6" s="104" customFormat="1" ht="12.75">
      <c r="A27" s="77"/>
      <c r="B27" s="211"/>
      <c r="C27" s="94" t="s">
        <v>20</v>
      </c>
      <c r="D27" s="99">
        <v>85</v>
      </c>
      <c r="E27" s="225"/>
      <c r="F27" s="133">
        <f>D27*E27</f>
        <v>0</v>
      </c>
    </row>
    <row r="28" spans="1:6" s="104" customFormat="1" ht="12.75">
      <c r="A28" s="79"/>
      <c r="B28" s="220"/>
      <c r="C28" s="226"/>
      <c r="D28" s="153"/>
      <c r="E28" s="227"/>
      <c r="F28" s="227"/>
    </row>
    <row r="29" spans="1:6" ht="12.75">
      <c r="A29" s="77"/>
      <c r="B29" s="19"/>
      <c r="C29" s="20"/>
      <c r="D29" s="25"/>
      <c r="E29" s="26"/>
      <c r="F29" s="22"/>
    </row>
    <row r="30" spans="1:6" ht="12.75">
      <c r="A30" s="77"/>
      <c r="B30" s="134" t="s">
        <v>34</v>
      </c>
      <c r="C30" s="116"/>
      <c r="D30" s="119"/>
      <c r="E30" s="135"/>
      <c r="F30" s="121">
        <f>SUM(F7:F27)</f>
        <v>0</v>
      </c>
    </row>
    <row r="31" spans="1:6" ht="12.75">
      <c r="A31" s="77"/>
      <c r="B31" s="19"/>
      <c r="C31" s="20"/>
      <c r="D31" s="25"/>
      <c r="E31" s="26"/>
      <c r="F31" s="26"/>
    </row>
    <row r="33" ht="12.75">
      <c r="G33" s="148"/>
    </row>
    <row r="38" ht="18" customHeight="1"/>
  </sheetData>
  <sheetProtection password="D357" sheet="1"/>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F59"/>
  <sheetViews>
    <sheetView zoomScalePageLayoutView="0" workbookViewId="0" topLeftCell="A32">
      <selection activeCell="A7" sqref="A7:D57"/>
    </sheetView>
  </sheetViews>
  <sheetFormatPr defaultColWidth="9.140625" defaultRowHeight="12.75"/>
  <cols>
    <col min="1" max="1" width="6.7109375" style="157" customWidth="1"/>
    <col min="2" max="2" width="36.7109375" style="280" customWidth="1"/>
    <col min="3" max="3" width="6.7109375" style="81" customWidth="1"/>
    <col min="4" max="4" width="8.28125" style="82" customWidth="1"/>
    <col min="5" max="5" width="10.00390625" style="83" customWidth="1"/>
    <col min="6" max="6" width="14.28125" style="83" customWidth="1"/>
    <col min="7" max="7" width="10.00390625" style="149" customWidth="1"/>
    <col min="8" max="16384" width="9.140625" style="84" customWidth="1"/>
  </cols>
  <sheetData>
    <row r="1" ht="12.75" hidden="1"/>
    <row r="2" ht="12.75" hidden="1"/>
    <row r="4" ht="12.75" customHeight="1"/>
    <row r="5" spans="1:6" ht="12.75">
      <c r="A5" s="243" t="s">
        <v>17</v>
      </c>
      <c r="B5" s="281" t="s">
        <v>61</v>
      </c>
      <c r="C5" s="244"/>
      <c r="D5" s="245"/>
      <c r="E5" s="246"/>
      <c r="F5" s="247"/>
    </row>
    <row r="6" spans="2:6" ht="12.75">
      <c r="B6" s="279"/>
      <c r="C6" s="248"/>
      <c r="D6" s="99"/>
      <c r="E6" s="207"/>
      <c r="F6" s="207"/>
    </row>
    <row r="7" spans="1:6" s="149" customFormat="1" ht="12.75">
      <c r="A7" s="157" t="s">
        <v>3</v>
      </c>
      <c r="B7" s="279" t="s">
        <v>70</v>
      </c>
      <c r="C7" s="249"/>
      <c r="D7" s="99"/>
      <c r="E7" s="207"/>
      <c r="F7" s="207"/>
    </row>
    <row r="8" spans="1:6" s="149" customFormat="1" ht="12.75">
      <c r="A8" s="157"/>
      <c r="B8" s="279"/>
      <c r="C8" s="249"/>
      <c r="D8" s="99"/>
      <c r="E8" s="207"/>
      <c r="F8" s="207"/>
    </row>
    <row r="9" spans="1:6" s="149" customFormat="1" ht="33.75" customHeight="1">
      <c r="A9" s="157"/>
      <c r="B9" s="233" t="s">
        <v>249</v>
      </c>
      <c r="C9" s="249" t="s">
        <v>0</v>
      </c>
      <c r="D9" s="99">
        <v>900</v>
      </c>
      <c r="E9" s="207"/>
      <c r="F9" s="207">
        <f>D9*E9</f>
        <v>0</v>
      </c>
    </row>
    <row r="10" spans="1:6" s="149" customFormat="1" ht="12.75">
      <c r="A10" s="157"/>
      <c r="B10" s="279"/>
      <c r="C10" s="249"/>
      <c r="D10" s="99"/>
      <c r="E10" s="207"/>
      <c r="F10" s="207"/>
    </row>
    <row r="11" spans="1:6" s="149" customFormat="1" ht="12.75">
      <c r="A11" s="157"/>
      <c r="B11" s="279"/>
      <c r="C11" s="249"/>
      <c r="D11" s="99"/>
      <c r="E11" s="207"/>
      <c r="F11" s="207"/>
    </row>
    <row r="12" spans="1:6" s="149" customFormat="1" ht="89.25">
      <c r="A12" s="157" t="s">
        <v>31</v>
      </c>
      <c r="B12" s="279" t="s">
        <v>244</v>
      </c>
      <c r="C12" s="249"/>
      <c r="D12" s="99"/>
      <c r="E12" s="207"/>
      <c r="F12" s="207"/>
    </row>
    <row r="13" spans="1:6" s="149" customFormat="1" ht="12.75">
      <c r="A13" s="157"/>
      <c r="B13" s="279" t="s">
        <v>243</v>
      </c>
      <c r="C13" s="249" t="s">
        <v>11</v>
      </c>
      <c r="D13" s="99">
        <f>(404+367)*0.2</f>
        <v>154.20000000000002</v>
      </c>
      <c r="E13" s="207"/>
      <c r="F13" s="207">
        <f>D13*E13</f>
        <v>0</v>
      </c>
    </row>
    <row r="14" spans="1:6" s="149" customFormat="1" ht="12.75">
      <c r="A14" s="157"/>
      <c r="B14" s="279" t="s">
        <v>66</v>
      </c>
      <c r="C14" s="249" t="s">
        <v>16</v>
      </c>
      <c r="D14" s="99">
        <v>11200</v>
      </c>
      <c r="E14" s="207"/>
      <c r="F14" s="207">
        <f>D14*E14</f>
        <v>0</v>
      </c>
    </row>
    <row r="15" spans="1:6" s="149" customFormat="1" ht="12.75">
      <c r="A15" s="157"/>
      <c r="B15" s="279" t="s">
        <v>73</v>
      </c>
      <c r="C15" s="249" t="s">
        <v>0</v>
      </c>
      <c r="D15" s="99">
        <v>600</v>
      </c>
      <c r="E15" s="207"/>
      <c r="F15" s="207">
        <f>D15*E15</f>
        <v>0</v>
      </c>
    </row>
    <row r="16" spans="1:6" s="149" customFormat="1" ht="12.75">
      <c r="A16" s="157"/>
      <c r="B16" s="279" t="s">
        <v>67</v>
      </c>
      <c r="C16" s="249" t="s">
        <v>49</v>
      </c>
      <c r="D16" s="99">
        <v>75</v>
      </c>
      <c r="E16" s="207"/>
      <c r="F16" s="207">
        <f>D16*E16</f>
        <v>0</v>
      </c>
    </row>
    <row r="17" spans="1:6" s="149" customFormat="1" ht="12.75">
      <c r="A17" s="157"/>
      <c r="B17" s="279"/>
      <c r="C17" s="249"/>
      <c r="D17" s="99"/>
      <c r="E17" s="207"/>
      <c r="F17" s="207"/>
    </row>
    <row r="18" spans="1:6" s="149" customFormat="1" ht="38.25">
      <c r="A18" s="157" t="s">
        <v>12</v>
      </c>
      <c r="B18" s="279" t="s">
        <v>251</v>
      </c>
      <c r="C18" s="249"/>
      <c r="D18" s="99"/>
      <c r="E18" s="207"/>
      <c r="F18" s="207"/>
    </row>
    <row r="19" spans="1:6" s="149" customFormat="1" ht="25.5">
      <c r="A19" s="157"/>
      <c r="B19" s="279" t="s">
        <v>72</v>
      </c>
      <c r="C19" s="249" t="s">
        <v>11</v>
      </c>
      <c r="D19" s="99">
        <f>286*0.4</f>
        <v>114.4</v>
      </c>
      <c r="E19" s="207"/>
      <c r="F19" s="207">
        <f>D19*E19</f>
        <v>0</v>
      </c>
    </row>
    <row r="20" spans="1:6" s="149" customFormat="1" ht="12.75">
      <c r="A20" s="157"/>
      <c r="B20" s="279" t="s">
        <v>66</v>
      </c>
      <c r="C20" s="249" t="s">
        <v>16</v>
      </c>
      <c r="D20" s="99">
        <f>110*D19</f>
        <v>12584</v>
      </c>
      <c r="E20" s="207"/>
      <c r="F20" s="207">
        <f>D20*E20</f>
        <v>0</v>
      </c>
    </row>
    <row r="21" spans="1:6" s="149" customFormat="1" ht="12.75">
      <c r="A21" s="157"/>
      <c r="B21" s="279" t="s">
        <v>71</v>
      </c>
      <c r="C21" s="249" t="s">
        <v>0</v>
      </c>
      <c r="D21" s="99">
        <f>(116+114)*1.4</f>
        <v>322</v>
      </c>
      <c r="E21" s="207"/>
      <c r="F21" s="207">
        <f>D21*E21</f>
        <v>0</v>
      </c>
    </row>
    <row r="22" spans="1:6" s="149" customFormat="1" ht="12.75">
      <c r="A22" s="157"/>
      <c r="B22" s="279"/>
      <c r="C22" s="249"/>
      <c r="D22" s="99"/>
      <c r="E22" s="207"/>
      <c r="F22" s="207"/>
    </row>
    <row r="23" spans="1:6" s="149" customFormat="1" ht="25.5">
      <c r="A23" s="157" t="s">
        <v>13</v>
      </c>
      <c r="B23" s="279" t="s">
        <v>248</v>
      </c>
      <c r="C23" s="249"/>
      <c r="D23" s="99"/>
      <c r="E23" s="207"/>
      <c r="F23" s="207"/>
    </row>
    <row r="24" spans="1:6" s="149" customFormat="1" ht="12.75">
      <c r="A24" s="157"/>
      <c r="B24" s="279" t="s">
        <v>108</v>
      </c>
      <c r="C24" s="249"/>
      <c r="D24" s="99"/>
      <c r="E24" s="207"/>
      <c r="F24" s="207"/>
    </row>
    <row r="25" spans="1:6" s="149" customFormat="1" ht="25.5">
      <c r="A25" s="157"/>
      <c r="B25" s="279" t="s">
        <v>72</v>
      </c>
      <c r="C25" s="249" t="s">
        <v>11</v>
      </c>
      <c r="D25" s="99">
        <f>(5.7*0.4*0.4)*29</f>
        <v>26.448000000000004</v>
      </c>
      <c r="E25" s="207"/>
      <c r="F25" s="207">
        <f>D25*E25</f>
        <v>0</v>
      </c>
    </row>
    <row r="26" spans="1:6" s="149" customFormat="1" ht="12.75">
      <c r="A26" s="157"/>
      <c r="B26" s="279" t="s">
        <v>66</v>
      </c>
      <c r="C26" s="249" t="s">
        <v>16</v>
      </c>
      <c r="D26" s="99">
        <f>150*D25</f>
        <v>3967.2000000000007</v>
      </c>
      <c r="E26" s="207"/>
      <c r="F26" s="207">
        <f>D26*E26</f>
        <v>0</v>
      </c>
    </row>
    <row r="27" spans="1:6" s="149" customFormat="1" ht="12.75">
      <c r="A27" s="157"/>
      <c r="B27" s="279" t="s">
        <v>71</v>
      </c>
      <c r="C27" s="249" t="s">
        <v>0</v>
      </c>
      <c r="D27" s="99">
        <f>4*0.4*29</f>
        <v>46.400000000000006</v>
      </c>
      <c r="E27" s="207"/>
      <c r="F27" s="207">
        <f>D27*E27</f>
        <v>0</v>
      </c>
    </row>
    <row r="28" spans="1:6" s="149" customFormat="1" ht="12.75">
      <c r="A28" s="157"/>
      <c r="B28" s="279"/>
      <c r="C28" s="249"/>
      <c r="D28" s="99"/>
      <c r="E28" s="207"/>
      <c r="F28" s="207"/>
    </row>
    <row r="29" spans="1:6" s="149" customFormat="1" ht="25.5">
      <c r="A29" s="157" t="s">
        <v>14</v>
      </c>
      <c r="B29" s="279" t="s">
        <v>247</v>
      </c>
      <c r="C29" s="249"/>
      <c r="D29" s="99"/>
      <c r="E29" s="207"/>
      <c r="F29" s="207"/>
    </row>
    <row r="30" spans="1:6" s="149" customFormat="1" ht="12.75">
      <c r="A30" s="157"/>
      <c r="B30" s="279" t="s">
        <v>109</v>
      </c>
      <c r="C30" s="249"/>
      <c r="D30" s="99"/>
      <c r="E30" s="207"/>
      <c r="F30" s="207"/>
    </row>
    <row r="31" spans="1:6" s="149" customFormat="1" ht="25.5">
      <c r="A31" s="157"/>
      <c r="B31" s="279" t="s">
        <v>72</v>
      </c>
      <c r="C31" s="249" t="s">
        <v>11</v>
      </c>
      <c r="D31" s="99">
        <f>(5.7*0.7*0.4)*10</f>
        <v>15.96</v>
      </c>
      <c r="E31" s="207"/>
      <c r="F31" s="207">
        <f>D31*E31</f>
        <v>0</v>
      </c>
    </row>
    <row r="32" spans="1:6" s="149" customFormat="1" ht="12.75">
      <c r="A32" s="157"/>
      <c r="B32" s="279" t="s">
        <v>66</v>
      </c>
      <c r="C32" s="249" t="s">
        <v>16</v>
      </c>
      <c r="D32" s="99">
        <f>150*D31</f>
        <v>2394</v>
      </c>
      <c r="E32" s="207"/>
      <c r="F32" s="207">
        <f>D32*E32</f>
        <v>0</v>
      </c>
    </row>
    <row r="33" spans="1:6" s="149" customFormat="1" ht="12.75">
      <c r="A33" s="157"/>
      <c r="B33" s="279" t="s">
        <v>71</v>
      </c>
      <c r="C33" s="249" t="s">
        <v>0</v>
      </c>
      <c r="D33" s="99">
        <f>(2*0.4+2*0.7)*29</f>
        <v>63.800000000000004</v>
      </c>
      <c r="E33" s="207"/>
      <c r="F33" s="207">
        <f>D33*E33</f>
        <v>0</v>
      </c>
    </row>
    <row r="34" spans="1:6" s="149" customFormat="1" ht="12.75">
      <c r="A34" s="157"/>
      <c r="B34" s="279"/>
      <c r="C34" s="249"/>
      <c r="D34" s="99"/>
      <c r="E34" s="207"/>
      <c r="F34" s="207"/>
    </row>
    <row r="35" spans="1:6" s="149" customFormat="1" ht="25.5">
      <c r="A35" s="157" t="s">
        <v>32</v>
      </c>
      <c r="B35" s="279" t="s">
        <v>246</v>
      </c>
      <c r="C35" s="249"/>
      <c r="D35" s="99"/>
      <c r="E35" s="207"/>
      <c r="F35" s="207"/>
    </row>
    <row r="36" spans="1:6" s="149" customFormat="1" ht="12.75">
      <c r="A36" s="157"/>
      <c r="B36" s="279" t="s">
        <v>110</v>
      </c>
      <c r="C36" s="249"/>
      <c r="D36" s="99"/>
      <c r="E36" s="207"/>
      <c r="F36" s="207"/>
    </row>
    <row r="37" spans="1:6" s="149" customFormat="1" ht="25.5">
      <c r="A37" s="157"/>
      <c r="B37" s="279" t="s">
        <v>72</v>
      </c>
      <c r="C37" s="249" t="s">
        <v>11</v>
      </c>
      <c r="D37" s="99">
        <f>(5.7*0.2*0.4)*5</f>
        <v>2.2800000000000002</v>
      </c>
      <c r="E37" s="207"/>
      <c r="F37" s="207">
        <f>D37*E37</f>
        <v>0</v>
      </c>
    </row>
    <row r="38" spans="1:6" s="149" customFormat="1" ht="12.75">
      <c r="A38" s="157"/>
      <c r="B38" s="279" t="s">
        <v>66</v>
      </c>
      <c r="C38" s="249" t="s">
        <v>16</v>
      </c>
      <c r="D38" s="99">
        <f>150*D37</f>
        <v>342.00000000000006</v>
      </c>
      <c r="E38" s="207"/>
      <c r="F38" s="207">
        <f>D38*E38</f>
        <v>0</v>
      </c>
    </row>
    <row r="39" spans="1:6" s="149" customFormat="1" ht="12.75">
      <c r="A39" s="157"/>
      <c r="B39" s="279" t="s">
        <v>71</v>
      </c>
      <c r="C39" s="249" t="s">
        <v>0</v>
      </c>
      <c r="D39" s="99">
        <f>(2*0.4+2*0.2)*5</f>
        <v>6.000000000000001</v>
      </c>
      <c r="E39" s="207"/>
      <c r="F39" s="207">
        <f>D39*E39</f>
        <v>0</v>
      </c>
    </row>
    <row r="40" spans="1:6" s="149" customFormat="1" ht="12.75">
      <c r="A40" s="157"/>
      <c r="B40" s="279"/>
      <c r="C40" s="249"/>
      <c r="D40" s="99"/>
      <c r="E40" s="207"/>
      <c r="F40" s="207"/>
    </row>
    <row r="41" spans="1:6" s="149" customFormat="1" ht="25.5">
      <c r="A41" s="157" t="s">
        <v>33</v>
      </c>
      <c r="B41" s="279" t="s">
        <v>245</v>
      </c>
      <c r="C41" s="249"/>
      <c r="D41" s="99"/>
      <c r="E41" s="207"/>
      <c r="F41" s="207"/>
    </row>
    <row r="42" spans="1:6" s="149" customFormat="1" ht="25.5">
      <c r="A42" s="157"/>
      <c r="B42" s="279" t="s">
        <v>111</v>
      </c>
      <c r="C42" s="249"/>
      <c r="D42" s="99"/>
      <c r="E42" s="207"/>
      <c r="F42" s="207"/>
    </row>
    <row r="43" spans="1:6" s="149" customFormat="1" ht="25.5">
      <c r="A43" s="157"/>
      <c r="B43" s="279" t="s">
        <v>72</v>
      </c>
      <c r="C43" s="249" t="s">
        <v>11</v>
      </c>
      <c r="D43" s="99">
        <f>(116+31)*0.4*0.3*2</f>
        <v>35.28</v>
      </c>
      <c r="E43" s="207"/>
      <c r="F43" s="207">
        <f>D43*E43</f>
        <v>0</v>
      </c>
    </row>
    <row r="44" spans="1:6" s="149" customFormat="1" ht="12.75">
      <c r="A44" s="157"/>
      <c r="B44" s="279" t="s">
        <v>66</v>
      </c>
      <c r="C44" s="249" t="s">
        <v>16</v>
      </c>
      <c r="D44" s="99">
        <f>150*D43</f>
        <v>5292</v>
      </c>
      <c r="E44" s="207"/>
      <c r="F44" s="207">
        <f>D44*E44</f>
        <v>0</v>
      </c>
    </row>
    <row r="45" spans="1:6" s="149" customFormat="1" ht="12.75">
      <c r="A45" s="157"/>
      <c r="B45" s="279" t="s">
        <v>71</v>
      </c>
      <c r="C45" s="249" t="s">
        <v>0</v>
      </c>
      <c r="D45" s="99">
        <f>(116+31)*0.3*2*2</f>
        <v>176.4</v>
      </c>
      <c r="E45" s="207"/>
      <c r="F45" s="207">
        <f>D45*E45</f>
        <v>0</v>
      </c>
    </row>
    <row r="46" spans="1:6" s="149" customFormat="1" ht="12.75">
      <c r="A46" s="157"/>
      <c r="B46" s="279"/>
      <c r="C46" s="249"/>
      <c r="D46" s="99"/>
      <c r="E46" s="207"/>
      <c r="F46" s="207"/>
    </row>
    <row r="47" spans="1:6" s="149" customFormat="1" ht="25.5">
      <c r="A47" s="157" t="s">
        <v>35</v>
      </c>
      <c r="B47" s="279" t="s">
        <v>252</v>
      </c>
      <c r="C47" s="249"/>
      <c r="D47" s="99"/>
      <c r="E47" s="207"/>
      <c r="F47" s="207"/>
    </row>
    <row r="48" spans="1:6" s="149" customFormat="1" ht="25.5">
      <c r="A48" s="157"/>
      <c r="B48" s="279" t="s">
        <v>72</v>
      </c>
      <c r="C48" s="249" t="s">
        <v>11</v>
      </c>
      <c r="D48" s="99">
        <f>(2*30+3*26)*(0.5*1.1)</f>
        <v>75.9</v>
      </c>
      <c r="E48" s="207"/>
      <c r="F48" s="207">
        <f>D48*E48</f>
        <v>0</v>
      </c>
    </row>
    <row r="49" spans="1:6" s="149" customFormat="1" ht="12.75">
      <c r="A49" s="157"/>
      <c r="B49" s="279" t="s">
        <v>66</v>
      </c>
      <c r="C49" s="249" t="s">
        <v>16</v>
      </c>
      <c r="D49" s="99">
        <f>110*D48</f>
        <v>8349</v>
      </c>
      <c r="E49" s="207"/>
      <c r="F49" s="207">
        <f>D49*E49</f>
        <v>0</v>
      </c>
    </row>
    <row r="50" spans="1:6" s="149" customFormat="1" ht="12.75">
      <c r="A50" s="157"/>
      <c r="B50" s="279" t="s">
        <v>71</v>
      </c>
      <c r="C50" s="249" t="s">
        <v>0</v>
      </c>
      <c r="D50" s="99">
        <v>176</v>
      </c>
      <c r="E50" s="207"/>
      <c r="F50" s="207">
        <f>D50*E50</f>
        <v>0</v>
      </c>
    </row>
    <row r="51" spans="1:6" s="149" customFormat="1" ht="12.75">
      <c r="A51" s="157"/>
      <c r="B51" s="279"/>
      <c r="C51" s="249"/>
      <c r="D51" s="99"/>
      <c r="E51" s="207"/>
      <c r="F51" s="207"/>
    </row>
    <row r="52" spans="1:6" s="149" customFormat="1" ht="76.5">
      <c r="A52" s="158" t="s">
        <v>36</v>
      </c>
      <c r="B52" s="250" t="s">
        <v>102</v>
      </c>
      <c r="C52" s="251"/>
      <c r="D52" s="111"/>
      <c r="E52" s="229"/>
      <c r="F52" s="229"/>
    </row>
    <row r="53" spans="1:6" s="149" customFormat="1" ht="12.75">
      <c r="A53" s="158"/>
      <c r="B53" s="250"/>
      <c r="C53" s="228" t="s">
        <v>44</v>
      </c>
      <c r="D53" s="228">
        <v>1</v>
      </c>
      <c r="E53" s="229"/>
      <c r="F53" s="207">
        <f>D53*E53</f>
        <v>0</v>
      </c>
    </row>
    <row r="54" spans="1:6" s="149" customFormat="1" ht="25.5">
      <c r="A54" s="157" t="s">
        <v>201</v>
      </c>
      <c r="B54" s="279" t="s">
        <v>250</v>
      </c>
      <c r="C54" s="249"/>
      <c r="D54" s="99"/>
      <c r="E54" s="207"/>
      <c r="F54" s="207"/>
    </row>
    <row r="55" spans="1:6" s="149" customFormat="1" ht="25.5">
      <c r="A55" s="157"/>
      <c r="B55" s="279" t="s">
        <v>72</v>
      </c>
      <c r="C55" s="249" t="s">
        <v>11</v>
      </c>
      <c r="D55" s="99">
        <v>116</v>
      </c>
      <c r="E55" s="207"/>
      <c r="F55" s="207">
        <f>D55*E55</f>
        <v>0</v>
      </c>
    </row>
    <row r="56" spans="1:6" s="149" customFormat="1" ht="12.75">
      <c r="A56" s="157"/>
      <c r="B56" s="279" t="s">
        <v>66</v>
      </c>
      <c r="C56" s="249" t="s">
        <v>16</v>
      </c>
      <c r="D56" s="99">
        <v>13500</v>
      </c>
      <c r="E56" s="207"/>
      <c r="F56" s="207">
        <f>D56*E56</f>
        <v>0</v>
      </c>
    </row>
    <row r="57" spans="1:6" s="149" customFormat="1" ht="12.75">
      <c r="A57" s="157"/>
      <c r="B57" s="279" t="s">
        <v>71</v>
      </c>
      <c r="C57" s="249" t="s">
        <v>0</v>
      </c>
      <c r="D57" s="99">
        <v>290</v>
      </c>
      <c r="E57" s="207"/>
      <c r="F57" s="207">
        <f>D57*E57</f>
        <v>0</v>
      </c>
    </row>
    <row r="58" spans="1:5" ht="12.75">
      <c r="A58" s="158"/>
      <c r="B58" s="252"/>
      <c r="C58" s="86"/>
      <c r="D58" s="86"/>
      <c r="E58" s="87"/>
    </row>
    <row r="59" spans="2:6" ht="12.75">
      <c r="B59" s="282" t="s">
        <v>38</v>
      </c>
      <c r="C59" s="116"/>
      <c r="D59" s="119"/>
      <c r="E59" s="113"/>
      <c r="F59" s="118">
        <f>SUM(F8:F57)</f>
        <v>0</v>
      </c>
    </row>
    <row r="60" ht="17.25" customHeight="1"/>
  </sheetData>
  <sheetProtection password="D357" sheet="1"/>
  <printOptions/>
  <pageMargins left="0.7480314960629921" right="0.7480314960629921" top="0.984251968503937"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3:G17"/>
  <sheetViews>
    <sheetView zoomScalePageLayoutView="0" workbookViewId="0" topLeftCell="A6">
      <selection activeCell="A5" sqref="A5:D15"/>
    </sheetView>
  </sheetViews>
  <sheetFormatPr defaultColWidth="9.140625" defaultRowHeight="12.75"/>
  <cols>
    <col min="2" max="2" width="35.7109375" style="0" bestFit="1" customWidth="1"/>
    <col min="6" max="6" width="11.00390625" style="0" bestFit="1" customWidth="1"/>
  </cols>
  <sheetData>
    <row r="3" spans="1:7" s="84" customFormat="1" ht="12.75">
      <c r="A3" s="243" t="s">
        <v>68</v>
      </c>
      <c r="B3" s="281" t="s">
        <v>167</v>
      </c>
      <c r="C3" s="244"/>
      <c r="D3" s="245"/>
      <c r="E3" s="246"/>
      <c r="F3" s="247"/>
      <c r="G3" s="149"/>
    </row>
    <row r="4" spans="1:7" s="84" customFormat="1" ht="12.75" customHeight="1">
      <c r="A4" s="157"/>
      <c r="B4" s="280"/>
      <c r="C4" s="81"/>
      <c r="D4" s="82"/>
      <c r="E4" s="83"/>
      <c r="F4" s="83"/>
      <c r="G4" s="149"/>
    </row>
    <row r="5" spans="1:7" s="84" customFormat="1" ht="207" customHeight="1">
      <c r="A5" s="157" t="s">
        <v>3</v>
      </c>
      <c r="B5" s="280" t="s">
        <v>159</v>
      </c>
      <c r="C5" s="81"/>
      <c r="D5" s="82"/>
      <c r="E5" s="83"/>
      <c r="F5" s="83"/>
      <c r="G5" s="149"/>
    </row>
    <row r="6" spans="1:7" s="84" customFormat="1" ht="12.75">
      <c r="A6" s="158"/>
      <c r="B6" s="252"/>
      <c r="C6" s="86"/>
      <c r="D6" s="86"/>
      <c r="E6" s="87"/>
      <c r="F6" s="83"/>
      <c r="G6" s="149"/>
    </row>
    <row r="7" spans="1:7" s="84" customFormat="1" ht="12.75">
      <c r="A7" s="158"/>
      <c r="B7" s="283" t="s">
        <v>160</v>
      </c>
      <c r="C7" s="86" t="s">
        <v>16</v>
      </c>
      <c r="D7" s="256">
        <v>19890</v>
      </c>
      <c r="E7" s="87"/>
      <c r="F7" s="83"/>
      <c r="G7" s="149"/>
    </row>
    <row r="8" spans="1:7" s="84" customFormat="1" ht="25.5">
      <c r="A8" s="158"/>
      <c r="B8" s="283" t="s">
        <v>161</v>
      </c>
      <c r="C8" s="86" t="s">
        <v>16</v>
      </c>
      <c r="D8" s="256">
        <v>5239</v>
      </c>
      <c r="E8" s="87"/>
      <c r="F8" s="83"/>
      <c r="G8" s="149"/>
    </row>
    <row r="9" spans="1:7" s="84" customFormat="1" ht="25.5">
      <c r="A9" s="158"/>
      <c r="B9" s="283" t="s">
        <v>162</v>
      </c>
      <c r="C9" s="86" t="s">
        <v>16</v>
      </c>
      <c r="D9" s="256">
        <v>3875</v>
      </c>
      <c r="E9" s="87"/>
      <c r="F9" s="83"/>
      <c r="G9" s="149"/>
    </row>
    <row r="10" spans="1:7" s="84" customFormat="1" ht="12.75">
      <c r="A10" s="158"/>
      <c r="B10" s="283" t="s">
        <v>163</v>
      </c>
      <c r="C10" s="86" t="s">
        <v>16</v>
      </c>
      <c r="D10" s="256">
        <v>3996</v>
      </c>
      <c r="E10" s="87"/>
      <c r="F10" s="83"/>
      <c r="G10" s="149"/>
    </row>
    <row r="11" spans="1:7" s="84" customFormat="1" ht="12.75">
      <c r="A11" s="158"/>
      <c r="B11" s="252"/>
      <c r="C11" s="85"/>
      <c r="D11" s="86"/>
      <c r="E11" s="87"/>
      <c r="F11" s="83"/>
      <c r="G11" s="149"/>
    </row>
    <row r="12" spans="1:7" s="84" customFormat="1" ht="12.75">
      <c r="A12" s="158"/>
      <c r="B12" s="252" t="s">
        <v>164</v>
      </c>
      <c r="C12" s="86" t="s">
        <v>16</v>
      </c>
      <c r="D12" s="86">
        <f>SUM(D7:D10)</f>
        <v>33000</v>
      </c>
      <c r="E12" s="87"/>
      <c r="F12" s="83">
        <f>D12*E12</f>
        <v>0</v>
      </c>
      <c r="G12" s="149"/>
    </row>
    <row r="13" spans="1:7" s="84" customFormat="1" ht="12.75">
      <c r="A13" s="158"/>
      <c r="B13" s="252"/>
      <c r="C13" s="86"/>
      <c r="D13" s="86"/>
      <c r="E13" s="87"/>
      <c r="F13" s="83"/>
      <c r="G13" s="149"/>
    </row>
    <row r="14" spans="1:7" s="84" customFormat="1" ht="12.75">
      <c r="A14" s="158"/>
      <c r="B14" s="252"/>
      <c r="C14" s="86"/>
      <c r="D14" s="86"/>
      <c r="E14" s="87"/>
      <c r="F14" s="83"/>
      <c r="G14" s="149"/>
    </row>
    <row r="15" spans="1:7" s="84" customFormat="1" ht="212.25" customHeight="1">
      <c r="A15" s="158" t="s">
        <v>31</v>
      </c>
      <c r="B15" s="252" t="s">
        <v>165</v>
      </c>
      <c r="C15" s="253" t="s">
        <v>16</v>
      </c>
      <c r="D15" s="254">
        <f>D12</f>
        <v>33000</v>
      </c>
      <c r="E15" s="87"/>
      <c r="F15" s="83">
        <f>D15*E15</f>
        <v>0</v>
      </c>
      <c r="G15" s="149"/>
    </row>
    <row r="16" spans="1:7" s="84" customFormat="1" ht="12.75">
      <c r="A16" s="158"/>
      <c r="B16" s="252"/>
      <c r="C16" s="255"/>
      <c r="D16" s="254"/>
      <c r="E16" s="87"/>
      <c r="F16" s="83"/>
      <c r="G16" s="149"/>
    </row>
    <row r="17" spans="1:7" s="84" customFormat="1" ht="12.75">
      <c r="A17" s="157"/>
      <c r="B17" s="282" t="s">
        <v>166</v>
      </c>
      <c r="C17" s="116"/>
      <c r="D17" s="119"/>
      <c r="E17" s="113"/>
      <c r="F17" s="132">
        <f>SUM(F6:F15)</f>
        <v>0</v>
      </c>
      <c r="G17" s="149"/>
    </row>
  </sheetData>
  <sheetProtection password="D357"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4:G22"/>
  <sheetViews>
    <sheetView zoomScaleSheetLayoutView="100" zoomScalePageLayoutView="0" workbookViewId="0" topLeftCell="A7">
      <selection activeCell="A6" sqref="A6:D20"/>
    </sheetView>
  </sheetViews>
  <sheetFormatPr defaultColWidth="9.140625" defaultRowHeight="12.75"/>
  <cols>
    <col min="1" max="1" width="6.7109375" style="78" customWidth="1"/>
    <col min="2" max="2" width="36.7109375" style="4" customWidth="1"/>
    <col min="3" max="3" width="6.7109375" style="75" customWidth="1"/>
    <col min="4" max="4" width="10.00390625" style="5" customWidth="1"/>
    <col min="5" max="5" width="10.140625" style="14" customWidth="1"/>
    <col min="6" max="6" width="14.28125" style="14" customWidth="1"/>
    <col min="7" max="7" width="9.140625" style="104" customWidth="1"/>
    <col min="8" max="16384" width="9.140625" style="6" customWidth="1"/>
  </cols>
  <sheetData>
    <row r="1" ht="12.75" hidden="1"/>
    <row r="2" ht="12.75" hidden="1"/>
    <row r="4" spans="1:6" ht="12.75">
      <c r="A4" s="96" t="s">
        <v>23</v>
      </c>
      <c r="B4" s="97" t="s">
        <v>18</v>
      </c>
      <c r="C4" s="52"/>
      <c r="D4" s="16"/>
      <c r="E4" s="35"/>
      <c r="F4" s="36"/>
    </row>
    <row r="5" spans="1:6" ht="12.75">
      <c r="A5" s="159"/>
      <c r="B5" s="33"/>
      <c r="C5" s="76"/>
      <c r="D5" s="32"/>
      <c r="E5" s="34"/>
      <c r="F5" s="34"/>
    </row>
    <row r="6" spans="1:7" s="104" customFormat="1" ht="53.25" customHeight="1">
      <c r="A6" s="160" t="s">
        <v>3</v>
      </c>
      <c r="B6" s="217" t="s">
        <v>112</v>
      </c>
      <c r="C6" s="105"/>
      <c r="D6" s="129"/>
      <c r="E6" s="130"/>
      <c r="F6" s="130"/>
      <c r="G6" s="92"/>
    </row>
    <row r="7" spans="1:7" s="104" customFormat="1" ht="12.75">
      <c r="A7" s="160"/>
      <c r="B7" s="217" t="s">
        <v>113</v>
      </c>
      <c r="C7" s="105" t="s">
        <v>11</v>
      </c>
      <c r="D7" s="129">
        <f>(171*2+172*2-2.3*6-3.3*6-2.3*3-3.3*6-0.41*2-2.88*2-3.5*6-5-10)*0.3+(31*7)*0.3</f>
        <v>240.03600000000003</v>
      </c>
      <c r="E7" s="90"/>
      <c r="F7" s="90">
        <f>D7*E7</f>
        <v>0</v>
      </c>
      <c r="G7" s="92"/>
    </row>
    <row r="8" spans="1:7" s="104" customFormat="1" ht="12.75">
      <c r="A8" s="160"/>
      <c r="B8" s="217"/>
      <c r="C8" s="105"/>
      <c r="D8" s="129"/>
      <c r="E8" s="130"/>
      <c r="F8" s="90"/>
      <c r="G8" s="92"/>
    </row>
    <row r="9" spans="1:6" s="104" customFormat="1" ht="98.25" customHeight="1">
      <c r="A9" s="161" t="s">
        <v>31</v>
      </c>
      <c r="B9" s="218" t="s">
        <v>209</v>
      </c>
      <c r="C9" s="105"/>
      <c r="D9" s="80"/>
      <c r="E9" s="131"/>
      <c r="F9" s="90"/>
    </row>
    <row r="10" spans="1:6" s="104" customFormat="1" ht="19.5" customHeight="1">
      <c r="A10" s="161"/>
      <c r="B10" s="217"/>
      <c r="C10" s="105" t="s">
        <v>0</v>
      </c>
      <c r="D10" s="129">
        <f>515+(31*5.4*2)</f>
        <v>849.8</v>
      </c>
      <c r="E10" s="90"/>
      <c r="F10" s="90">
        <f>D10*E10</f>
        <v>0</v>
      </c>
    </row>
    <row r="11" spans="1:6" s="104" customFormat="1" ht="15.75" customHeight="1">
      <c r="A11" s="161"/>
      <c r="B11" s="74"/>
      <c r="C11" s="105"/>
      <c r="D11" s="80"/>
      <c r="E11" s="88"/>
      <c r="F11" s="90"/>
    </row>
    <row r="12" spans="1:6" s="104" customFormat="1" ht="150.75" customHeight="1">
      <c r="A12" s="160" t="s">
        <v>12</v>
      </c>
      <c r="B12" s="219" t="s">
        <v>210</v>
      </c>
      <c r="C12" s="105"/>
      <c r="D12" s="80"/>
      <c r="E12" s="88"/>
      <c r="F12" s="90"/>
    </row>
    <row r="13" spans="1:6" s="104" customFormat="1" ht="12.75">
      <c r="A13" s="77"/>
      <c r="B13" s="103"/>
      <c r="C13" s="105" t="s">
        <v>0</v>
      </c>
      <c r="D13" s="129">
        <v>770</v>
      </c>
      <c r="E13" s="88"/>
      <c r="F13" s="90">
        <f>D13*E13</f>
        <v>0</v>
      </c>
    </row>
    <row r="14" spans="1:6" s="104" customFormat="1" ht="12" customHeight="1">
      <c r="A14" s="77"/>
      <c r="B14" s="103"/>
      <c r="C14" s="105"/>
      <c r="D14" s="80"/>
      <c r="E14" s="88"/>
      <c r="F14" s="90"/>
    </row>
    <row r="15" spans="1:6" s="104" customFormat="1" ht="96" customHeight="1">
      <c r="A15" s="160" t="s">
        <v>13</v>
      </c>
      <c r="B15" s="219" t="s">
        <v>156</v>
      </c>
      <c r="C15" s="105"/>
      <c r="D15" s="80"/>
      <c r="E15" s="88"/>
      <c r="F15" s="90"/>
    </row>
    <row r="16" spans="1:6" s="104" customFormat="1" ht="12.75">
      <c r="A16" s="77"/>
      <c r="B16" s="103"/>
      <c r="C16" s="105" t="s">
        <v>0</v>
      </c>
      <c r="D16" s="129">
        <f>31*7</f>
        <v>217</v>
      </c>
      <c r="E16" s="88"/>
      <c r="F16" s="90">
        <f>D16*E16</f>
        <v>0</v>
      </c>
    </row>
    <row r="17" spans="1:6" s="104" customFormat="1" ht="12.75">
      <c r="A17" s="77"/>
      <c r="B17" s="103"/>
      <c r="C17" s="105"/>
      <c r="D17" s="129"/>
      <c r="E17" s="88"/>
      <c r="F17" s="90"/>
    </row>
    <row r="18" spans="1:6" s="104" customFormat="1" ht="51">
      <c r="A18" s="160" t="s">
        <v>14</v>
      </c>
      <c r="B18" s="219" t="s">
        <v>99</v>
      </c>
      <c r="C18" s="105"/>
      <c r="D18" s="80"/>
      <c r="E18" s="88"/>
      <c r="F18" s="90"/>
    </row>
    <row r="19" spans="1:6" s="104" customFormat="1" ht="12.75">
      <c r="A19" s="77"/>
      <c r="B19" s="103" t="s">
        <v>98</v>
      </c>
      <c r="C19" s="105" t="s">
        <v>97</v>
      </c>
      <c r="D19" s="129">
        <v>250</v>
      </c>
      <c r="E19" s="88"/>
      <c r="F19" s="90">
        <f>D19*E19</f>
        <v>0</v>
      </c>
    </row>
    <row r="20" spans="1:6" s="104" customFormat="1" ht="12.75">
      <c r="A20" s="78"/>
      <c r="B20" s="220"/>
      <c r="C20" s="221"/>
      <c r="D20" s="153"/>
      <c r="E20" s="222"/>
      <c r="F20" s="222"/>
    </row>
    <row r="21" spans="1:6" s="104" customFormat="1" ht="12.75">
      <c r="A21" s="78"/>
      <c r="B21" s="223"/>
      <c r="C21" s="224"/>
      <c r="D21" s="152"/>
      <c r="E21" s="131"/>
      <c r="F21" s="131"/>
    </row>
    <row r="22" spans="2:6" ht="13.5">
      <c r="B22" s="124" t="s">
        <v>1</v>
      </c>
      <c r="C22" s="125"/>
      <c r="D22" s="126"/>
      <c r="E22" s="127"/>
      <c r="F22" s="128">
        <f>SUM(F6:F19)</f>
        <v>0</v>
      </c>
    </row>
  </sheetData>
  <sheetProtection password="D357" sheet="1"/>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4:F24"/>
  <sheetViews>
    <sheetView zoomScaleSheetLayoutView="100" zoomScalePageLayoutView="0" workbookViewId="0" topLeftCell="A3">
      <selection activeCell="A6" sqref="A6:D22"/>
    </sheetView>
  </sheetViews>
  <sheetFormatPr defaultColWidth="9.140625" defaultRowHeight="12.75"/>
  <cols>
    <col min="1" max="1" width="6.7109375" style="78" customWidth="1"/>
    <col min="2" max="2" width="36.7109375" style="4" customWidth="1"/>
    <col min="3" max="3" width="6.7109375" style="75" customWidth="1"/>
    <col min="4" max="4" width="10.00390625" style="5" customWidth="1"/>
    <col min="5" max="5" width="10.140625" style="14" customWidth="1"/>
    <col min="6" max="6" width="14.28125" style="14" customWidth="1"/>
    <col min="7" max="7" width="9.140625" style="104" customWidth="1"/>
    <col min="8" max="16384" width="9.140625" style="6" customWidth="1"/>
  </cols>
  <sheetData>
    <row r="1" ht="12.75" hidden="1"/>
    <row r="2" ht="12.75" hidden="1"/>
    <row r="4" spans="1:6" ht="12.75">
      <c r="A4" s="96" t="s">
        <v>22</v>
      </c>
      <c r="B4" s="97" t="s">
        <v>2</v>
      </c>
      <c r="C4" s="15"/>
      <c r="D4" s="16"/>
      <c r="E4" s="35"/>
      <c r="F4" s="36"/>
    </row>
    <row r="5" spans="1:6" ht="13.5">
      <c r="A5" s="159"/>
      <c r="B5" s="33"/>
      <c r="C5" s="31"/>
      <c r="D5" s="32"/>
      <c r="E5" s="73"/>
      <c r="F5" s="73"/>
    </row>
    <row r="6" spans="1:6" s="104" customFormat="1" ht="63.75">
      <c r="A6" s="77" t="s">
        <v>3</v>
      </c>
      <c r="B6" s="209" t="s">
        <v>211</v>
      </c>
      <c r="C6" s="210"/>
      <c r="D6" s="80"/>
      <c r="E6" s="88"/>
      <c r="F6" s="88"/>
    </row>
    <row r="7" spans="1:6" s="104" customFormat="1" ht="12.75">
      <c r="A7" s="77"/>
      <c r="B7" s="103" t="s">
        <v>8</v>
      </c>
      <c r="C7" s="94" t="s">
        <v>0</v>
      </c>
      <c r="D7" s="129">
        <f>118*1.5</f>
        <v>177</v>
      </c>
      <c r="E7" s="88"/>
      <c r="F7" s="88">
        <f>D7*E7</f>
        <v>0</v>
      </c>
    </row>
    <row r="8" spans="1:6" s="104" customFormat="1" ht="12.75">
      <c r="A8" s="159"/>
      <c r="B8" s="211"/>
      <c r="C8" s="212"/>
      <c r="D8" s="122"/>
      <c r="E8" s="89"/>
      <c r="F8" s="89"/>
    </row>
    <row r="9" spans="1:6" s="104" customFormat="1" ht="63.75">
      <c r="A9" s="77" t="s">
        <v>31</v>
      </c>
      <c r="B9" s="213" t="s">
        <v>212</v>
      </c>
      <c r="C9" s="94"/>
      <c r="D9" s="80"/>
      <c r="E9" s="88"/>
      <c r="F9" s="88"/>
    </row>
    <row r="10" spans="1:6" s="104" customFormat="1" ht="12.75">
      <c r="A10" s="159"/>
      <c r="B10" s="103"/>
      <c r="C10" s="94" t="s">
        <v>0</v>
      </c>
      <c r="D10" s="129">
        <f>11+30+27+98*0.3</f>
        <v>97.4</v>
      </c>
      <c r="E10" s="88"/>
      <c r="F10" s="88">
        <f>D10*E10</f>
        <v>0</v>
      </c>
    </row>
    <row r="11" spans="1:6" s="104" customFormat="1" ht="12.75">
      <c r="A11" s="159"/>
      <c r="B11" s="103"/>
      <c r="C11" s="94"/>
      <c r="D11" s="80"/>
      <c r="E11" s="88"/>
      <c r="F11" s="88"/>
    </row>
    <row r="12" spans="1:6" s="104" customFormat="1" ht="25.5">
      <c r="A12" s="77" t="s">
        <v>12</v>
      </c>
      <c r="B12" s="106" t="s">
        <v>213</v>
      </c>
      <c r="C12" s="166"/>
      <c r="D12" s="123"/>
      <c r="E12" s="88"/>
      <c r="F12" s="88"/>
    </row>
    <row r="13" spans="1:6" s="104" customFormat="1" ht="15">
      <c r="A13" s="77"/>
      <c r="B13" s="214" t="s">
        <v>87</v>
      </c>
      <c r="C13" s="166" t="s">
        <v>43</v>
      </c>
      <c r="D13" s="129">
        <f>403+367</f>
        <v>770</v>
      </c>
      <c r="E13" s="88"/>
      <c r="F13" s="88">
        <f>D13*E13</f>
        <v>0</v>
      </c>
    </row>
    <row r="14" spans="1:6" s="104" customFormat="1" ht="25.5">
      <c r="A14" s="77"/>
      <c r="B14" s="214" t="s">
        <v>157</v>
      </c>
      <c r="C14" s="166" t="s">
        <v>43</v>
      </c>
      <c r="D14" s="129">
        <f>118*1.5</f>
        <v>177</v>
      </c>
      <c r="E14" s="88"/>
      <c r="F14" s="88">
        <f>D14*E14</f>
        <v>0</v>
      </c>
    </row>
    <row r="15" spans="1:6" s="104" customFormat="1" ht="12.75">
      <c r="A15" s="77"/>
      <c r="B15" s="103"/>
      <c r="C15" s="206"/>
      <c r="D15" s="215"/>
      <c r="E15" s="88"/>
      <c r="F15" s="88"/>
    </row>
    <row r="16" spans="1:6" s="104" customFormat="1" ht="12.75">
      <c r="A16" s="77" t="s">
        <v>13</v>
      </c>
      <c r="B16" s="214" t="s">
        <v>214</v>
      </c>
      <c r="C16" s="166"/>
      <c r="D16" s="123"/>
      <c r="E16" s="88"/>
      <c r="F16" s="88"/>
    </row>
    <row r="17" spans="1:6" s="104" customFormat="1" ht="15">
      <c r="A17" s="77"/>
      <c r="B17" s="214"/>
      <c r="C17" s="166" t="s">
        <v>43</v>
      </c>
      <c r="D17" s="129">
        <v>750</v>
      </c>
      <c r="E17" s="88"/>
      <c r="F17" s="88">
        <f>D17*E17</f>
        <v>0</v>
      </c>
    </row>
    <row r="18" spans="1:6" s="104" customFormat="1" ht="25.5">
      <c r="A18" s="77" t="s">
        <v>32</v>
      </c>
      <c r="B18" s="214" t="s">
        <v>215</v>
      </c>
      <c r="C18" s="166"/>
      <c r="D18" s="123"/>
      <c r="E18" s="88"/>
      <c r="F18" s="88"/>
    </row>
    <row r="19" spans="1:6" s="104" customFormat="1" ht="15">
      <c r="A19" s="77"/>
      <c r="B19" s="214"/>
      <c r="C19" s="166" t="s">
        <v>43</v>
      </c>
      <c r="D19" s="129">
        <f>118*1.5</f>
        <v>177</v>
      </c>
      <c r="E19" s="88"/>
      <c r="F19" s="88">
        <f>D19*E19</f>
        <v>0</v>
      </c>
    </row>
    <row r="20" spans="1:6" s="104" customFormat="1" ht="76.5">
      <c r="A20" s="77" t="s">
        <v>33</v>
      </c>
      <c r="B20" s="230" t="s">
        <v>242</v>
      </c>
      <c r="C20" s="210"/>
      <c r="D20" s="80"/>
      <c r="E20" s="88"/>
      <c r="F20" s="88"/>
    </row>
    <row r="21" spans="1:6" s="104" customFormat="1" ht="12.75">
      <c r="A21" s="77"/>
      <c r="B21" s="103" t="s">
        <v>8</v>
      </c>
      <c r="C21" s="94" t="s">
        <v>0</v>
      </c>
      <c r="D21" s="129">
        <v>900</v>
      </c>
      <c r="E21" s="88"/>
      <c r="F21" s="88">
        <f>D21*E21</f>
        <v>0</v>
      </c>
    </row>
    <row r="22" spans="1:6" s="104" customFormat="1" ht="12.75">
      <c r="A22" s="285"/>
      <c r="B22" s="286"/>
      <c r="C22" s="287"/>
      <c r="D22" s="288"/>
      <c r="E22" s="222"/>
      <c r="F22" s="222"/>
    </row>
    <row r="23" spans="1:6" ht="13.5">
      <c r="A23" s="162"/>
      <c r="B23" s="112" t="s">
        <v>4</v>
      </c>
      <c r="C23" s="116"/>
      <c r="D23" s="117"/>
      <c r="E23" s="118"/>
      <c r="F23" s="118">
        <f>SUM(F6:F21)</f>
        <v>0</v>
      </c>
    </row>
    <row r="24" ht="12.75">
      <c r="C24" s="13"/>
    </row>
  </sheetData>
  <sheetProtection password="D357" sheet="1"/>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26"/>
  <sheetViews>
    <sheetView zoomScalePageLayoutView="0" workbookViewId="0" topLeftCell="A13">
      <selection activeCell="A4" sqref="A4:D23"/>
    </sheetView>
  </sheetViews>
  <sheetFormatPr defaultColWidth="9.140625" defaultRowHeight="12.75"/>
  <cols>
    <col min="2" max="2" width="38.00390625" style="0" bestFit="1" customWidth="1"/>
    <col min="6" max="6" width="11.00390625" style="0" bestFit="1" customWidth="1"/>
  </cols>
  <sheetData>
    <row r="2" spans="1:7" s="6" customFormat="1" ht="12.75" customHeight="1">
      <c r="A2" s="96" t="s">
        <v>24</v>
      </c>
      <c r="B2" s="97" t="s">
        <v>64</v>
      </c>
      <c r="C2" s="52"/>
      <c r="D2" s="16"/>
      <c r="E2" s="35"/>
      <c r="F2" s="36"/>
      <c r="G2" s="104"/>
    </row>
    <row r="3" spans="1:7" s="6" customFormat="1" ht="12.75">
      <c r="A3" s="159"/>
      <c r="B3" s="33"/>
      <c r="C3" s="76"/>
      <c r="D3" s="32"/>
      <c r="E3" s="34"/>
      <c r="F3" s="34"/>
      <c r="G3" s="104"/>
    </row>
    <row r="4" spans="1:6" s="104" customFormat="1" ht="242.25">
      <c r="A4" s="77" t="s">
        <v>3</v>
      </c>
      <c r="B4" s="194" t="s">
        <v>216</v>
      </c>
      <c r="C4" s="105"/>
      <c r="D4" s="122"/>
      <c r="E4" s="89"/>
      <c r="F4" s="89"/>
    </row>
    <row r="5" spans="1:6" s="104" customFormat="1" ht="20.25" customHeight="1">
      <c r="A5" s="77"/>
      <c r="B5" s="103" t="s">
        <v>107</v>
      </c>
      <c r="C5" s="105" t="s">
        <v>0</v>
      </c>
      <c r="D5" s="80">
        <f>3*(7.82+4.43+4.43+4.43+2.3+1.85+1.85+2.3)+3*(3.35+3.35+3.35+3.32+3.32)</f>
        <v>138.3</v>
      </c>
      <c r="E5" s="88"/>
      <c r="F5" s="88">
        <f>D5*E5</f>
        <v>0</v>
      </c>
    </row>
    <row r="6" spans="1:7" s="6" customFormat="1" ht="12.75">
      <c r="A6" s="77"/>
      <c r="B6" s="19"/>
      <c r="C6" s="49"/>
      <c r="D6" s="21"/>
      <c r="E6" s="34"/>
      <c r="F6" s="34"/>
      <c r="G6" s="104"/>
    </row>
    <row r="7" spans="1:7" s="6" customFormat="1" ht="12.75">
      <c r="A7" s="77"/>
      <c r="B7" s="49"/>
      <c r="C7" s="49"/>
      <c r="D7" s="80"/>
      <c r="E7" s="89"/>
      <c r="F7" s="89"/>
      <c r="G7" s="104"/>
    </row>
    <row r="8" spans="1:6" s="104" customFormat="1" ht="216.75">
      <c r="A8" s="77" t="s">
        <v>31</v>
      </c>
      <c r="B8" s="194" t="s">
        <v>254</v>
      </c>
      <c r="C8" s="105"/>
      <c r="D8" s="122"/>
      <c r="E8" s="89"/>
      <c r="F8" s="89"/>
    </row>
    <row r="9" spans="1:6" s="104" customFormat="1" ht="17.25" customHeight="1">
      <c r="A9" s="77"/>
      <c r="B9" s="103" t="s">
        <v>253</v>
      </c>
      <c r="C9" s="105" t="s">
        <v>0</v>
      </c>
      <c r="D9" s="80">
        <v>310</v>
      </c>
      <c r="E9" s="88"/>
      <c r="F9" s="88">
        <f>D9*E9</f>
        <v>0</v>
      </c>
    </row>
    <row r="10" spans="1:6" s="104" customFormat="1" ht="12.75">
      <c r="A10" s="77"/>
      <c r="B10" s="216"/>
      <c r="C10" s="216"/>
      <c r="D10" s="80"/>
      <c r="E10" s="89"/>
      <c r="F10" s="89"/>
    </row>
    <row r="11" spans="1:6" s="104" customFormat="1" ht="12.75">
      <c r="A11" s="77"/>
      <c r="B11" s="216"/>
      <c r="C11" s="216"/>
      <c r="D11" s="80"/>
      <c r="E11" s="89"/>
      <c r="F11" s="89"/>
    </row>
    <row r="12" spans="1:6" s="104" customFormat="1" ht="165.75" customHeight="1">
      <c r="A12" s="77" t="s">
        <v>12</v>
      </c>
      <c r="B12" s="194" t="s">
        <v>257</v>
      </c>
      <c r="C12" s="105"/>
      <c r="D12" s="122"/>
      <c r="E12" s="89"/>
      <c r="F12" s="89"/>
    </row>
    <row r="13" spans="1:6" s="104" customFormat="1" ht="12.75">
      <c r="A13" s="77"/>
      <c r="B13" s="103"/>
      <c r="C13" s="105" t="s">
        <v>0</v>
      </c>
      <c r="D13" s="80">
        <v>258</v>
      </c>
      <c r="E13" s="88"/>
      <c r="F13" s="88">
        <f>D13*E13</f>
        <v>0</v>
      </c>
    </row>
    <row r="14" spans="1:6" s="104" customFormat="1" ht="110.25" customHeight="1">
      <c r="A14" s="77" t="s">
        <v>13</v>
      </c>
      <c r="B14" s="194" t="s">
        <v>169</v>
      </c>
      <c r="C14" s="105"/>
      <c r="D14" s="80"/>
      <c r="E14" s="88"/>
      <c r="F14" s="90"/>
    </row>
    <row r="15" spans="1:6" s="104" customFormat="1" ht="12.75">
      <c r="A15" s="77"/>
      <c r="B15" s="103"/>
      <c r="C15" s="105" t="s">
        <v>0</v>
      </c>
      <c r="D15" s="80">
        <f>(18.5+13)*1.2</f>
        <v>37.8</v>
      </c>
      <c r="E15" s="88"/>
      <c r="F15" s="88">
        <f>D15*E15</f>
        <v>0</v>
      </c>
    </row>
    <row r="16" spans="1:6" s="104" customFormat="1" ht="54.75" customHeight="1">
      <c r="A16" s="77" t="s">
        <v>14</v>
      </c>
      <c r="B16" s="194" t="s">
        <v>217</v>
      </c>
      <c r="C16" s="105"/>
      <c r="D16" s="80"/>
      <c r="E16" s="88"/>
      <c r="F16" s="90"/>
    </row>
    <row r="17" spans="1:6" s="104" customFormat="1" ht="12.75">
      <c r="A17" s="77"/>
      <c r="B17" s="103"/>
      <c r="C17" s="105" t="s">
        <v>20</v>
      </c>
      <c r="D17" s="80">
        <f>18.5+13</f>
        <v>31.5</v>
      </c>
      <c r="E17" s="88"/>
      <c r="F17" s="88">
        <f>D17*E17</f>
        <v>0</v>
      </c>
    </row>
    <row r="18" spans="1:6" s="104" customFormat="1" ht="211.5" customHeight="1">
      <c r="A18" s="77" t="s">
        <v>32</v>
      </c>
      <c r="B18" s="194" t="s">
        <v>170</v>
      </c>
      <c r="C18" s="105"/>
      <c r="D18" s="122"/>
      <c r="E18" s="89"/>
      <c r="F18" s="89"/>
    </row>
    <row r="19" spans="1:6" s="104" customFormat="1" ht="15.75" customHeight="1">
      <c r="A19" s="77"/>
      <c r="B19" s="103" t="s">
        <v>103</v>
      </c>
      <c r="C19" s="105" t="s">
        <v>0</v>
      </c>
      <c r="D19" s="80">
        <f>(5.76+12.17+2.03)*3</f>
        <v>59.88</v>
      </c>
      <c r="E19" s="88"/>
      <c r="F19" s="88">
        <f>D19*E19</f>
        <v>0</v>
      </c>
    </row>
    <row r="20" spans="1:6" s="104" customFormat="1" ht="15.75" customHeight="1">
      <c r="A20" s="77"/>
      <c r="B20" s="103"/>
      <c r="C20" s="105"/>
      <c r="D20" s="80"/>
      <c r="E20" s="88"/>
      <c r="F20" s="88"/>
    </row>
    <row r="21" spans="1:6" s="104" customFormat="1" ht="59.25" customHeight="1">
      <c r="A21" s="77" t="s">
        <v>33</v>
      </c>
      <c r="B21" s="194" t="s">
        <v>218</v>
      </c>
      <c r="C21" s="105" t="s">
        <v>0</v>
      </c>
      <c r="D21" s="80">
        <v>76.12</v>
      </c>
      <c r="E21" s="88"/>
      <c r="F21" s="88">
        <f>D21*E21</f>
        <v>0</v>
      </c>
    </row>
    <row r="22" spans="1:7" s="6" customFormat="1" ht="12.75">
      <c r="A22" s="325"/>
      <c r="B22" s="23"/>
      <c r="C22" s="284"/>
      <c r="D22" s="25"/>
      <c r="E22" s="39"/>
      <c r="F22" s="39"/>
      <c r="G22" s="104"/>
    </row>
    <row r="23" spans="1:6" s="104" customFormat="1" ht="27.75" customHeight="1">
      <c r="A23" s="77" t="s">
        <v>35</v>
      </c>
      <c r="B23" s="194" t="s">
        <v>219</v>
      </c>
      <c r="C23" s="105" t="s">
        <v>20</v>
      </c>
      <c r="D23" s="80">
        <v>42</v>
      </c>
      <c r="E23" s="88"/>
      <c r="F23" s="88">
        <f>D23*E23</f>
        <v>0</v>
      </c>
    </row>
    <row r="24" spans="1:7" s="6" customFormat="1" ht="12.75">
      <c r="A24" s="78"/>
      <c r="B24" s="27"/>
      <c r="C24" s="53"/>
      <c r="D24" s="28"/>
      <c r="E24" s="40"/>
      <c r="F24" s="40"/>
      <c r="G24" s="104"/>
    </row>
    <row r="25" spans="1:7" s="6" customFormat="1" ht="12.75">
      <c r="A25" s="78"/>
      <c r="B25" s="4"/>
      <c r="C25" s="75"/>
      <c r="D25" s="5"/>
      <c r="E25" s="14"/>
      <c r="F25" s="14"/>
      <c r="G25" s="104"/>
    </row>
    <row r="26" spans="1:7" s="6" customFormat="1" ht="13.5">
      <c r="A26" s="78"/>
      <c r="B26" s="124" t="s">
        <v>65</v>
      </c>
      <c r="C26" s="125"/>
      <c r="D26" s="126"/>
      <c r="E26" s="127"/>
      <c r="F26" s="128">
        <f>SUM(F4:F23)</f>
        <v>0</v>
      </c>
      <c r="G26" s="104"/>
    </row>
  </sheetData>
  <sheetProtection password="D357" sheet="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4:I120"/>
  <sheetViews>
    <sheetView zoomScaleSheetLayoutView="100" zoomScalePageLayoutView="0" workbookViewId="0" topLeftCell="A14">
      <selection activeCell="A7" sqref="A7:D19"/>
    </sheetView>
  </sheetViews>
  <sheetFormatPr defaultColWidth="9.140625" defaultRowHeight="12.75"/>
  <cols>
    <col min="1" max="1" width="6.7109375" style="78" customWidth="1"/>
    <col min="2" max="2" width="40.00390625" style="190" bestFit="1" customWidth="1"/>
    <col min="3" max="3" width="6.7109375" style="170" customWidth="1"/>
    <col min="4" max="4" width="10.7109375" style="5" customWidth="1"/>
    <col min="5" max="6" width="12.7109375" style="14" customWidth="1"/>
    <col min="7" max="16384" width="9.140625" style="6" customWidth="1"/>
  </cols>
  <sheetData>
    <row r="1" ht="12.75" hidden="1"/>
    <row r="2" ht="12.75" hidden="1"/>
    <row r="4" ht="12.75" customHeight="1">
      <c r="D4" s="95"/>
    </row>
    <row r="5" spans="1:6" ht="12.75">
      <c r="A5" s="96" t="s">
        <v>25</v>
      </c>
      <c r="B5" s="191" t="s">
        <v>45</v>
      </c>
      <c r="C5" s="171"/>
      <c r="D5" s="16"/>
      <c r="E5" s="35"/>
      <c r="F5" s="36"/>
    </row>
    <row r="6" spans="1:6" ht="12.75">
      <c r="A6" s="77"/>
      <c r="B6" s="69"/>
      <c r="C6" s="172"/>
      <c r="D6" s="21"/>
      <c r="E6" s="37"/>
      <c r="F6" s="37"/>
    </row>
    <row r="7" spans="1:6" s="104" customFormat="1" ht="112.5" customHeight="1">
      <c r="A7" s="79" t="s">
        <v>3</v>
      </c>
      <c r="B7" s="163" t="s">
        <v>154</v>
      </c>
      <c r="C7" s="173"/>
      <c r="D7" s="91"/>
      <c r="E7" s="88"/>
      <c r="F7" s="88"/>
    </row>
    <row r="8" spans="1:6" s="104" customFormat="1" ht="18.75" customHeight="1">
      <c r="A8" s="79"/>
      <c r="B8" s="163" t="s">
        <v>155</v>
      </c>
      <c r="C8" s="174" t="s">
        <v>43</v>
      </c>
      <c r="D8" s="80">
        <f>2*222+2*200</f>
        <v>844</v>
      </c>
      <c r="E8" s="90"/>
      <c r="F8" s="88">
        <f>D8*E8</f>
        <v>0</v>
      </c>
    </row>
    <row r="9" spans="1:6" ht="12.75">
      <c r="A9" s="79"/>
      <c r="B9" s="30"/>
      <c r="C9" s="174"/>
      <c r="D9" s="80"/>
      <c r="E9" s="90"/>
      <c r="F9" s="88"/>
    </row>
    <row r="10" spans="1:6" s="104" customFormat="1" ht="377.25" customHeight="1">
      <c r="A10" s="79" t="s">
        <v>31</v>
      </c>
      <c r="B10" s="74" t="s">
        <v>224</v>
      </c>
      <c r="C10" s="174"/>
      <c r="D10" s="80"/>
      <c r="E10" s="90"/>
      <c r="F10" s="88"/>
    </row>
    <row r="11" spans="1:6" s="104" customFormat="1" ht="12.75">
      <c r="A11" s="79"/>
      <c r="B11" s="74" t="s">
        <v>223</v>
      </c>
      <c r="C11" s="174" t="s">
        <v>0</v>
      </c>
      <c r="D11" s="80">
        <f>D12-D15</f>
        <v>488.72000000000014</v>
      </c>
      <c r="E11" s="90"/>
      <c r="F11" s="88">
        <f>D11*E11</f>
        <v>0</v>
      </c>
    </row>
    <row r="12" spans="1:6" s="104" customFormat="1" ht="12.75">
      <c r="A12" s="79"/>
      <c r="B12" s="74" t="s">
        <v>220</v>
      </c>
      <c r="C12" s="174" t="s">
        <v>0</v>
      </c>
      <c r="D12" s="80">
        <f>(171*2+172*2-2.3*6-3.3*6-2.3*3-3.3*6-0.41*2-2.88*2-3.5*6-5-10)</f>
        <v>583.1200000000001</v>
      </c>
      <c r="E12" s="90"/>
      <c r="F12" s="88">
        <f>D12*E12</f>
        <v>0</v>
      </c>
    </row>
    <row r="13" spans="1:6" s="104" customFormat="1" ht="12.75">
      <c r="A13" s="79"/>
      <c r="B13" s="74" t="s">
        <v>222</v>
      </c>
      <c r="C13" s="174" t="s">
        <v>20</v>
      </c>
      <c r="D13" s="80">
        <f>7.5*16+6.7*10+10*8+50</f>
        <v>317</v>
      </c>
      <c r="E13" s="90"/>
      <c r="F13" s="88">
        <f>D13*E13</f>
        <v>0</v>
      </c>
    </row>
    <row r="14" spans="1:6" s="104" customFormat="1" ht="12.75">
      <c r="A14" s="79"/>
      <c r="B14" s="74" t="s">
        <v>221</v>
      </c>
      <c r="C14" s="174" t="s">
        <v>0</v>
      </c>
      <c r="D14" s="80">
        <v>94.4</v>
      </c>
      <c r="E14" s="90"/>
      <c r="F14" s="88">
        <f>D14*E14</f>
        <v>0</v>
      </c>
    </row>
    <row r="15" spans="1:6" s="104" customFormat="1" ht="12.75">
      <c r="A15" s="79"/>
      <c r="B15" s="74" t="s">
        <v>86</v>
      </c>
      <c r="C15" s="174" t="s">
        <v>0</v>
      </c>
      <c r="D15" s="80">
        <f>118*0.8</f>
        <v>94.4</v>
      </c>
      <c r="E15" s="90"/>
      <c r="F15" s="88">
        <f>D15*E15</f>
        <v>0</v>
      </c>
    </row>
    <row r="16" spans="1:6" ht="12.75">
      <c r="A16" s="79"/>
      <c r="B16" s="30"/>
      <c r="C16" s="175"/>
      <c r="D16" s="80"/>
      <c r="E16" s="90"/>
      <c r="F16" s="88"/>
    </row>
    <row r="17" spans="1:9" ht="229.5">
      <c r="A17" s="79" t="s">
        <v>12</v>
      </c>
      <c r="B17" s="74" t="s">
        <v>255</v>
      </c>
      <c r="C17" s="174"/>
      <c r="D17" s="80"/>
      <c r="E17" s="90"/>
      <c r="F17" s="88"/>
      <c r="G17" s="104"/>
      <c r="H17" s="104"/>
      <c r="I17" s="104"/>
    </row>
    <row r="18" spans="1:9" ht="12.75">
      <c r="A18" s="79"/>
      <c r="B18" s="74" t="s">
        <v>256</v>
      </c>
      <c r="C18" s="174" t="s">
        <v>0</v>
      </c>
      <c r="D18" s="80">
        <v>130</v>
      </c>
      <c r="E18" s="90"/>
      <c r="F18" s="88">
        <f>D18*E18</f>
        <v>0</v>
      </c>
      <c r="G18" s="104"/>
      <c r="H18" s="104"/>
      <c r="I18" s="104"/>
    </row>
    <row r="19" spans="1:9" ht="12.75">
      <c r="A19" s="79"/>
      <c r="B19" s="74" t="s">
        <v>220</v>
      </c>
      <c r="C19" s="174" t="s">
        <v>0</v>
      </c>
      <c r="D19" s="80">
        <v>130</v>
      </c>
      <c r="E19" s="90"/>
      <c r="F19" s="88">
        <f>D19*E19</f>
        <v>0</v>
      </c>
      <c r="G19" s="104"/>
      <c r="H19" s="104"/>
      <c r="I19" s="104"/>
    </row>
    <row r="20" spans="1:6" ht="12.75">
      <c r="A20" s="79"/>
      <c r="B20" s="71" t="s">
        <v>69</v>
      </c>
      <c r="C20" s="176"/>
      <c r="D20" s="28"/>
      <c r="E20" s="40"/>
      <c r="F20" s="40"/>
    </row>
    <row r="21" spans="1:6" ht="15.75">
      <c r="A21" s="77"/>
      <c r="B21" s="192" t="s">
        <v>47</v>
      </c>
      <c r="C21" s="177"/>
      <c r="D21" s="114"/>
      <c r="E21" s="115"/>
      <c r="F21" s="113">
        <f>SUM(F8:F19)</f>
        <v>0</v>
      </c>
    </row>
    <row r="22" spans="1:6" ht="12.75">
      <c r="A22" s="77"/>
      <c r="B22" s="193"/>
      <c r="C22" s="178"/>
      <c r="D22" s="42"/>
      <c r="E22" s="43"/>
      <c r="F22" s="39"/>
    </row>
    <row r="35" spans="1:6" ht="13.5">
      <c r="A35" s="162"/>
      <c r="B35" s="197"/>
      <c r="C35" s="172"/>
      <c r="D35" s="80"/>
      <c r="E35" s="37"/>
      <c r="F35" s="37"/>
    </row>
    <row r="36" spans="1:6" ht="13.5">
      <c r="A36" s="162"/>
      <c r="B36" s="197"/>
      <c r="C36" s="172"/>
      <c r="D36" s="80"/>
      <c r="E36" s="37"/>
      <c r="F36" s="37"/>
    </row>
    <row r="87" ht="12.75">
      <c r="D87" s="152"/>
    </row>
    <row r="105" spans="1:6" ht="12.75">
      <c r="A105" s="165"/>
      <c r="B105" s="199"/>
      <c r="C105" s="179"/>
      <c r="D105" s="25"/>
      <c r="E105" s="39"/>
      <c r="F105" s="39"/>
    </row>
    <row r="106" spans="1:6" ht="13.5">
      <c r="A106" s="162"/>
      <c r="B106" s="195"/>
      <c r="C106" s="183"/>
      <c r="D106" s="21"/>
      <c r="E106" s="37"/>
      <c r="F106" s="39"/>
    </row>
    <row r="118" spans="1:6" ht="12.75">
      <c r="A118" s="77"/>
      <c r="B118" s="69"/>
      <c r="C118" s="185"/>
      <c r="D118" s="38"/>
      <c r="E118" s="22"/>
      <c r="F118" s="22"/>
    </row>
    <row r="119" spans="1:6" ht="12.75">
      <c r="A119" s="167"/>
      <c r="B119" s="54"/>
      <c r="C119" s="179"/>
      <c r="D119" s="25"/>
      <c r="E119" s="39"/>
      <c r="F119" s="39"/>
    </row>
    <row r="120" spans="1:6" ht="12.75">
      <c r="A120" s="168"/>
      <c r="B120" s="100"/>
      <c r="C120" s="189"/>
      <c r="D120" s="101"/>
      <c r="E120" s="102"/>
      <c r="F120" s="102"/>
    </row>
  </sheetData>
  <sheetProtection password="D357" sheet="1"/>
  <printOptions/>
  <pageMargins left="0.7480314960629921" right="0.7480314960629921" top="0.984251968503937" bottom="0.984251968503937" header="0.5118110236220472" footer="0.5118110236220472"/>
  <pageSetup horizontalDpi="600" verticalDpi="600" orientation="portrait" paperSize="9" scale="92" r:id="rId1"/>
  <headerFooter alignWithMargins="0">
    <oddHeader>&amp;R&amp;"Arial Narrow,Regular"
</oddHeader>
  </headerFooter>
  <rowBreaks count="2" manualBreakCount="2">
    <brk id="69" max="255" man="1"/>
    <brk id="102" max="255" man="1"/>
  </rowBreaks>
</worksheet>
</file>

<file path=xl/worksheets/sheet9.xml><?xml version="1.0" encoding="utf-8"?>
<worksheet xmlns="http://schemas.openxmlformats.org/spreadsheetml/2006/main" xmlns:r="http://schemas.openxmlformats.org/officeDocument/2006/relationships">
  <dimension ref="A3:H31"/>
  <sheetViews>
    <sheetView zoomScalePageLayoutView="0" workbookViewId="0" topLeftCell="A12">
      <selection activeCell="A5" sqref="A5:D27"/>
    </sheetView>
  </sheetViews>
  <sheetFormatPr defaultColWidth="9.140625" defaultRowHeight="12.75"/>
  <cols>
    <col min="2" max="2" width="36.57421875" style="0" bestFit="1" customWidth="1"/>
    <col min="6" max="6" width="11.00390625" style="0" bestFit="1" customWidth="1"/>
  </cols>
  <sheetData>
    <row r="3" spans="1:7" s="6" customFormat="1" ht="12.75">
      <c r="A3" s="96" t="s">
        <v>21</v>
      </c>
      <c r="B3" s="191" t="s">
        <v>56</v>
      </c>
      <c r="C3" s="171"/>
      <c r="D3" s="16"/>
      <c r="E3" s="35"/>
      <c r="F3" s="36"/>
      <c r="G3" s="90"/>
    </row>
    <row r="4" spans="1:6" s="6" customFormat="1" ht="13.5">
      <c r="A4" s="77"/>
      <c r="B4" s="69"/>
      <c r="C4" s="172"/>
      <c r="D4" s="21"/>
      <c r="E4" s="44"/>
      <c r="F4" s="44"/>
    </row>
    <row r="5" spans="1:6" s="104" customFormat="1" ht="153">
      <c r="A5" s="160" t="s">
        <v>3</v>
      </c>
      <c r="B5" s="194" t="s">
        <v>171</v>
      </c>
      <c r="C5" s="205"/>
      <c r="D5" s="109"/>
      <c r="E5" s="88"/>
      <c r="F5" s="88"/>
    </row>
    <row r="6" spans="1:6" s="104" customFormat="1" ht="27.75" customHeight="1">
      <c r="A6" s="79" t="s">
        <v>94</v>
      </c>
      <c r="B6" s="163" t="s">
        <v>235</v>
      </c>
      <c r="C6" s="205" t="s">
        <v>43</v>
      </c>
      <c r="D6" s="80">
        <v>920</v>
      </c>
      <c r="E6" s="90"/>
      <c r="F6" s="88">
        <f>D6*E6</f>
        <v>0</v>
      </c>
    </row>
    <row r="7" spans="1:6" s="104" customFormat="1" ht="15" customHeight="1">
      <c r="A7" s="79" t="s">
        <v>95</v>
      </c>
      <c r="B7" s="74" t="s">
        <v>74</v>
      </c>
      <c r="C7" s="205" t="s">
        <v>43</v>
      </c>
      <c r="D7" s="80">
        <v>920</v>
      </c>
      <c r="E7" s="90"/>
      <c r="F7" s="88">
        <f>D7*E7</f>
        <v>0</v>
      </c>
    </row>
    <row r="8" spans="1:6" s="104" customFormat="1" ht="15" customHeight="1">
      <c r="A8" s="79" t="s">
        <v>96</v>
      </c>
      <c r="B8" s="74" t="s">
        <v>238</v>
      </c>
      <c r="C8" s="205" t="s">
        <v>91</v>
      </c>
      <c r="D8" s="80">
        <v>70</v>
      </c>
      <c r="E8" s="90"/>
      <c r="F8" s="88">
        <f>D8*E8</f>
        <v>0</v>
      </c>
    </row>
    <row r="9" spans="1:6" s="104" customFormat="1" ht="15" customHeight="1">
      <c r="A9" s="79" t="s">
        <v>239</v>
      </c>
      <c r="B9" s="74" t="s">
        <v>240</v>
      </c>
      <c r="C9" s="205" t="s">
        <v>91</v>
      </c>
      <c r="D9" s="80">
        <v>35</v>
      </c>
      <c r="E9" s="90"/>
      <c r="F9" s="88">
        <f>D9*E9</f>
        <v>0</v>
      </c>
    </row>
    <row r="10" spans="1:7" s="6" customFormat="1" ht="12.75">
      <c r="A10" s="79"/>
      <c r="B10" s="194"/>
      <c r="C10" s="169"/>
      <c r="D10" s="72"/>
      <c r="E10" s="37"/>
      <c r="F10" s="88"/>
      <c r="G10" s="104"/>
    </row>
    <row r="11" spans="1:6" s="104" customFormat="1" ht="114.75">
      <c r="A11" s="160" t="s">
        <v>31</v>
      </c>
      <c r="B11" s="194" t="s">
        <v>90</v>
      </c>
      <c r="C11" s="205"/>
      <c r="D11" s="109"/>
      <c r="E11" s="88"/>
      <c r="F11" s="88"/>
    </row>
    <row r="12" spans="1:6" s="104" customFormat="1" ht="46.5" customHeight="1">
      <c r="A12" s="79" t="s">
        <v>94</v>
      </c>
      <c r="B12" s="163" t="s">
        <v>172</v>
      </c>
      <c r="C12" s="205" t="s">
        <v>43</v>
      </c>
      <c r="D12" s="80">
        <v>25</v>
      </c>
      <c r="E12" s="90"/>
      <c r="F12" s="88">
        <f>D12*E12</f>
        <v>0</v>
      </c>
    </row>
    <row r="13" spans="1:6" s="104" customFormat="1" ht="15" customHeight="1">
      <c r="A13" s="79" t="s">
        <v>95</v>
      </c>
      <c r="B13" s="74" t="s">
        <v>74</v>
      </c>
      <c r="C13" s="205" t="s">
        <v>43</v>
      </c>
      <c r="D13" s="80">
        <v>25</v>
      </c>
      <c r="E13" s="90"/>
      <c r="F13" s="88">
        <f>D13*E13</f>
        <v>0</v>
      </c>
    </row>
    <row r="14" spans="1:7" s="6" customFormat="1" ht="12.75">
      <c r="A14" s="77"/>
      <c r="B14" s="106"/>
      <c r="C14" s="45"/>
      <c r="D14" s="37"/>
      <c r="E14" s="37"/>
      <c r="F14" s="88"/>
      <c r="G14" s="104"/>
    </row>
    <row r="15" spans="1:7" s="156" customFormat="1" ht="51">
      <c r="A15" s="77" t="s">
        <v>12</v>
      </c>
      <c r="B15" s="163" t="s">
        <v>231</v>
      </c>
      <c r="C15" s="86" t="s">
        <v>20</v>
      </c>
      <c r="D15" s="99">
        <f>12*2.35+1.74*2+1.04+2.35*9+4.63*3+4.79+3.71*2+3.46</f>
        <v>83.43</v>
      </c>
      <c r="E15" s="319"/>
      <c r="F15" s="295">
        <f>D15*E15</f>
        <v>0</v>
      </c>
      <c r="G15" s="75"/>
    </row>
    <row r="16" spans="1:7" s="156" customFormat="1" ht="12" customHeight="1">
      <c r="A16" s="77"/>
      <c r="B16" s="163"/>
      <c r="C16" s="86"/>
      <c r="D16" s="99"/>
      <c r="E16" s="319"/>
      <c r="F16" s="295"/>
      <c r="G16" s="75"/>
    </row>
    <row r="17" spans="1:7" s="6" customFormat="1" ht="13.5" customHeight="1">
      <c r="A17" s="77"/>
      <c r="B17" s="163"/>
      <c r="C17" s="86"/>
      <c r="D17" s="99"/>
      <c r="E17" s="87"/>
      <c r="F17" s="295"/>
      <c r="G17" s="140"/>
    </row>
    <row r="18" spans="1:7" s="6" customFormat="1" ht="72" customHeight="1">
      <c r="A18" s="77" t="s">
        <v>13</v>
      </c>
      <c r="B18" s="74" t="s">
        <v>92</v>
      </c>
      <c r="C18" s="86"/>
      <c r="D18" s="320"/>
      <c r="E18" s="83"/>
      <c r="F18" s="295"/>
      <c r="G18" s="104"/>
    </row>
    <row r="19" spans="1:7" s="6" customFormat="1" ht="12.75">
      <c r="A19" s="77" t="s">
        <v>96</v>
      </c>
      <c r="B19" s="322" t="s">
        <v>93</v>
      </c>
      <c r="C19" s="86" t="s">
        <v>20</v>
      </c>
      <c r="D19" s="99">
        <v>55</v>
      </c>
      <c r="E19" s="87"/>
      <c r="F19" s="295">
        <f>D19*E19</f>
        <v>0</v>
      </c>
      <c r="G19" s="104"/>
    </row>
    <row r="20" spans="1:7" s="6" customFormat="1" ht="12.75">
      <c r="A20" s="77"/>
      <c r="B20" s="204"/>
      <c r="C20" s="86"/>
      <c r="D20" s="99"/>
      <c r="E20" s="87"/>
      <c r="F20" s="295"/>
      <c r="G20" s="104"/>
    </row>
    <row r="21" spans="1:7" s="6" customFormat="1" ht="76.5">
      <c r="A21" s="77" t="s">
        <v>14</v>
      </c>
      <c r="B21" s="74" t="s">
        <v>232</v>
      </c>
      <c r="C21" s="86"/>
      <c r="D21" s="320"/>
      <c r="E21" s="83"/>
      <c r="F21" s="295"/>
      <c r="G21" s="104"/>
    </row>
    <row r="22" spans="1:7" s="6" customFormat="1" ht="12.75">
      <c r="A22" s="77" t="s">
        <v>94</v>
      </c>
      <c r="B22" s="322" t="s">
        <v>233</v>
      </c>
      <c r="C22" s="86" t="s">
        <v>20</v>
      </c>
      <c r="D22" s="99">
        <v>65</v>
      </c>
      <c r="E22" s="87"/>
      <c r="F22" s="295">
        <f>D22*E22</f>
        <v>0</v>
      </c>
      <c r="G22" s="104"/>
    </row>
    <row r="23" spans="1:7" s="6" customFormat="1" ht="12.75">
      <c r="A23" s="77" t="s">
        <v>95</v>
      </c>
      <c r="B23" s="322" t="s">
        <v>234</v>
      </c>
      <c r="C23" s="86" t="s">
        <v>20</v>
      </c>
      <c r="D23" s="99">
        <v>45</v>
      </c>
      <c r="E23" s="87"/>
      <c r="F23" s="295">
        <f>D23*E23</f>
        <v>0</v>
      </c>
      <c r="G23" s="104"/>
    </row>
    <row r="24" spans="1:7" s="6" customFormat="1" ht="12.75">
      <c r="A24" s="77"/>
      <c r="B24" s="204"/>
      <c r="C24" s="86"/>
      <c r="D24" s="99"/>
      <c r="E24" s="87"/>
      <c r="F24" s="295"/>
      <c r="G24" s="104"/>
    </row>
    <row r="25" spans="1:7" s="6" customFormat="1" ht="12.75">
      <c r="A25" s="77"/>
      <c r="B25" s="204"/>
      <c r="C25" s="86"/>
      <c r="D25" s="99"/>
      <c r="E25" s="87"/>
      <c r="F25" s="295"/>
      <c r="G25" s="104"/>
    </row>
    <row r="26" spans="1:8" s="149" customFormat="1" ht="76.5">
      <c r="A26" s="323" t="s">
        <v>14</v>
      </c>
      <c r="B26" s="279" t="s">
        <v>236</v>
      </c>
      <c r="C26" s="249"/>
      <c r="D26" s="98"/>
      <c r="E26" s="324"/>
      <c r="F26" s="324"/>
      <c r="G26" s="98"/>
      <c r="H26" s="98"/>
    </row>
    <row r="27" spans="1:8" s="149" customFormat="1" ht="12.75">
      <c r="A27" s="323"/>
      <c r="B27" s="279" t="s">
        <v>237</v>
      </c>
      <c r="C27" s="249" t="s">
        <v>44</v>
      </c>
      <c r="D27" s="98">
        <v>3</v>
      </c>
      <c r="E27" s="260"/>
      <c r="F27" s="295">
        <f>D27*E27</f>
        <v>0</v>
      </c>
      <c r="G27" s="98"/>
      <c r="H27" s="98"/>
    </row>
    <row r="28" spans="1:7" s="6" customFormat="1" ht="12.75">
      <c r="A28" s="77"/>
      <c r="B28" s="204"/>
      <c r="C28" s="86"/>
      <c r="D28" s="99"/>
      <c r="E28" s="87"/>
      <c r="F28" s="295"/>
      <c r="G28" s="104"/>
    </row>
    <row r="29" spans="1:7" s="6" customFormat="1" ht="12.75">
      <c r="A29" s="77"/>
      <c r="B29" s="204"/>
      <c r="C29" s="86"/>
      <c r="D29" s="99"/>
      <c r="E29" s="87"/>
      <c r="F29" s="295"/>
      <c r="G29" s="104"/>
    </row>
    <row r="30" spans="1:7" s="6" customFormat="1" ht="12.75">
      <c r="A30" s="77"/>
      <c r="B30" s="204"/>
      <c r="C30" s="86"/>
      <c r="D30" s="99"/>
      <c r="E30" s="87"/>
      <c r="F30" s="295"/>
      <c r="G30" s="104"/>
    </row>
    <row r="31" spans="1:6" s="6" customFormat="1" ht="13.5">
      <c r="A31" s="162"/>
      <c r="B31" s="196" t="s">
        <v>57</v>
      </c>
      <c r="C31" s="180"/>
      <c r="D31" s="150"/>
      <c r="E31" s="118"/>
      <c r="F31" s="118">
        <f>SUM(F5:F27)</f>
        <v>0</v>
      </c>
    </row>
  </sheetData>
  <sheetProtection password="D357"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Darko Lucio Brčić</dc:creator>
  <cp:keywords/>
  <dc:description/>
  <cp:lastModifiedBy>PC</cp:lastModifiedBy>
  <cp:lastPrinted>2017-02-20T12:50:11Z</cp:lastPrinted>
  <dcterms:created xsi:type="dcterms:W3CDTF">2001-04-24T07:51:36Z</dcterms:created>
  <dcterms:modified xsi:type="dcterms:W3CDTF">2017-11-27T13:48:35Z</dcterms:modified>
  <cp:category/>
  <cp:version/>
  <cp:contentType/>
  <cp:contentStatus/>
</cp:coreProperties>
</file>